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defaultThemeVersion="124226"/>
  <mc:AlternateContent xmlns:mc="http://schemas.openxmlformats.org/markup-compatibility/2006">
    <mc:Choice Requires="x15">
      <x15ac:absPath xmlns:x15ac="http://schemas.microsoft.com/office/spreadsheetml/2010/11/ac" url="S:\MOS\Web Postings\Web files\"/>
    </mc:Choice>
  </mc:AlternateContent>
  <xr:revisionPtr revIDLastSave="0" documentId="8_{21EF3EC7-5DC7-4093-A3A8-23C020385AE9}" xr6:coauthVersionLast="32" xr6:coauthVersionMax="32" xr10:uidLastSave="{00000000-0000-0000-0000-000000000000}"/>
  <bookViews>
    <workbookView xWindow="1770" yWindow="0" windowWidth="21600" windowHeight="10050" xr2:uid="{00000000-000D-0000-FFFF-FFFF00000000}"/>
  </bookViews>
  <sheets>
    <sheet name="General Instructions" sheetId="34" r:id="rId1"/>
    <sheet name="Cover Page" sheetId="2" r:id="rId2"/>
    <sheet name="Table of Contents" sheetId="3" r:id="rId3"/>
    <sheet name="IRA-1 General Info" sheetId="4" r:id="rId4"/>
    <sheet name="IRA-2 Notice" sheetId="5" r:id="rId5"/>
    <sheet name="IRA-3 Rate Schedules" sheetId="6" r:id="rId6"/>
    <sheet name="IRA-4 Bill Comparisons" sheetId="19" r:id="rId7"/>
    <sheet name="IRA-5 IRA Summary" sheetId="9" r:id="rId8"/>
    <sheet name="IRA-6 Direct Initial Plant" sheetId="14" r:id="rId9"/>
    <sheet name="IRA-7 Direct Current Plant" sheetId="24" r:id="rId10"/>
    <sheet name="IRA-8 Direct Incremental Plant" sheetId="25" r:id="rId11"/>
    <sheet name="IRA-9 Alloc. Initial Plant " sheetId="26" r:id="rId12"/>
    <sheet name="IRA-10 Alloc. Current Plant" sheetId="27" r:id="rId13"/>
    <sheet name="IRA-11 Alloc. Incremental Plant" sheetId="28" r:id="rId14"/>
    <sheet name="IRA-12 Direct Additions Report" sheetId="12" r:id="rId15"/>
    <sheet name="IRA-13 Direct Retire Report" sheetId="21" r:id="rId16"/>
    <sheet name="IRA-14 Alloc Add Report" sheetId="22" r:id="rId17"/>
    <sheet name="IRA-15 Alloc Retire Report" sheetId="23" r:id="rId18"/>
    <sheet name="IRA-16 Direct Additions Detail" sheetId="30" r:id="rId19"/>
    <sheet name="IRA-17 Direct Retirement Detail" sheetId="31" r:id="rId20"/>
    <sheet name="IRA-18 Alloc. Additions Detail" sheetId="32" r:id="rId21"/>
    <sheet name="IRA-19 Alloc. Retire Detail" sheetId="33" r:id="rId22"/>
    <sheet name="IRA- 20 FIT" sheetId="11" r:id="rId23"/>
    <sheet name="IRA- 21 Ad Valorem" sheetId="10" r:id="rId24"/>
    <sheet name="IRA-22 Footnotes" sheetId="18" r:id="rId25"/>
    <sheet name="IRA-23 Signature Page" sheetId="16" r:id="rId26"/>
  </sheets>
  <definedNames>
    <definedName name="ASD" localSheetId="0">#REF!</definedName>
    <definedName name="ASD" localSheetId="12">#REF!</definedName>
    <definedName name="ASD" localSheetId="13">#REF!</definedName>
    <definedName name="ASD" localSheetId="15">#REF!</definedName>
    <definedName name="ASD" localSheetId="16">#REF!</definedName>
    <definedName name="ASD" localSheetId="17">#REF!</definedName>
    <definedName name="ASD" localSheetId="18">#REF!</definedName>
    <definedName name="ASD" localSheetId="19">#REF!</definedName>
    <definedName name="ASD" localSheetId="20">#REF!</definedName>
    <definedName name="ASD" localSheetId="21">#REF!</definedName>
    <definedName name="ASD" localSheetId="6">#REF!</definedName>
    <definedName name="ASD" localSheetId="8">#REF!</definedName>
    <definedName name="ASD" localSheetId="9">#REF!</definedName>
    <definedName name="ASD" localSheetId="10">#REF!</definedName>
    <definedName name="ASD" localSheetId="11">#REF!</definedName>
    <definedName name="ASD">#REF!</definedName>
    <definedName name="Data" localSheetId="0">#REF!</definedName>
    <definedName name="Data" localSheetId="12">#REF!</definedName>
    <definedName name="Data" localSheetId="13">#REF!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6">#REF!</definedName>
    <definedName name="Data" localSheetId="8">#REF!</definedName>
    <definedName name="Data" localSheetId="9">#REF!</definedName>
    <definedName name="Data" localSheetId="10">#REF!</definedName>
    <definedName name="Data" localSheetId="11">#REF!</definedName>
    <definedName name="Data">#REF!</definedName>
    <definedName name="ddddd" localSheetId="12">#REF!</definedName>
    <definedName name="ddddd" localSheetId="13">#REF!</definedName>
    <definedName name="ddddd" localSheetId="15">#REF!</definedName>
    <definedName name="ddddd" localSheetId="16">#REF!</definedName>
    <definedName name="ddddd" localSheetId="17">#REF!</definedName>
    <definedName name="ddddd" localSheetId="18">#REF!</definedName>
    <definedName name="ddddd" localSheetId="19">#REF!</definedName>
    <definedName name="ddddd" localSheetId="20">#REF!</definedName>
    <definedName name="ddddd" localSheetId="21">#REF!</definedName>
    <definedName name="ddddd" localSheetId="9">#REF!</definedName>
    <definedName name="ddddd" localSheetId="10">#REF!</definedName>
    <definedName name="ddddd" localSheetId="11">#REF!</definedName>
    <definedName name="ddddd">#REF!</definedName>
    <definedName name="IRA" localSheetId="12">#REF!</definedName>
    <definedName name="IRA" localSheetId="13">#REF!</definedName>
    <definedName name="IRA" localSheetId="18">#REF!</definedName>
    <definedName name="IRA" localSheetId="19">#REF!</definedName>
    <definedName name="IRA" localSheetId="20">#REF!</definedName>
    <definedName name="IRA" localSheetId="21">#REF!</definedName>
    <definedName name="IRA" localSheetId="9">#REF!</definedName>
    <definedName name="IRA" localSheetId="10">#REF!</definedName>
    <definedName name="IRA" localSheetId="11">#REF!</definedName>
    <definedName name="IRA">#REF!</definedName>
    <definedName name="_xlnm.Print_Area" localSheetId="7">'IRA-5 IRA Summary'!$A$1:$H$46</definedName>
    <definedName name="_xlnm.Print_Area" localSheetId="9">'IRA-7 Direct Current Plant'!$A$1:$I$58</definedName>
    <definedName name="_xlnm.Print_Area" localSheetId="10">'IRA-8 Direct Incremental Plant'!$A$1:$I$58</definedName>
    <definedName name="_xlnm.Print_Area" localSheetId="11">'IRA-9 Alloc. Initial Plant '!$A$1:$N$58</definedName>
    <definedName name="_xlnm.Print_Titles" localSheetId="0">'General Instructions'!$1:$6</definedName>
    <definedName name="_xlnm.Print_Titles" localSheetId="23">'IRA- 21 Ad Valorem'!$1:$8</definedName>
    <definedName name="_xlnm.Print_Titles" localSheetId="12">'IRA-10 Alloc. Current Plant'!$1:$10</definedName>
    <definedName name="_xlnm.Print_Titles" localSheetId="13">'IRA-11 Alloc. Incremental Plant'!$1:$10</definedName>
    <definedName name="_xlnm.Print_Titles" localSheetId="18">'IRA-16 Direct Additions Detail'!$1:$10</definedName>
    <definedName name="_xlnm.Print_Titles" localSheetId="19">'IRA-17 Direct Retirement Detail'!$1:$10</definedName>
    <definedName name="_xlnm.Print_Titles" localSheetId="20">'IRA-18 Alloc. Additions Detail'!$1:$10</definedName>
    <definedName name="_xlnm.Print_Titles" localSheetId="21">'IRA-19 Alloc. Retire Detail'!$1:$10</definedName>
    <definedName name="_xlnm.Print_Titles" localSheetId="7">'IRA-5 IRA Summary'!$1:$8</definedName>
    <definedName name="_xlnm.Print_Titles" localSheetId="8">'IRA-6 Direct Initial Plant'!$1:$10</definedName>
    <definedName name="_xlnm.Print_Titles" localSheetId="9">'IRA-7 Direct Current Plant'!$1:$10</definedName>
    <definedName name="_xlnm.Print_Titles" localSheetId="10">'IRA-8 Direct Incremental Plant'!$1:$10</definedName>
    <definedName name="_xlnm.Print_Titles" localSheetId="11">'IRA-9 Alloc. Initial Plant '!$1:$10</definedName>
    <definedName name="Z_ABCDF07F_E840_493F_953A_14EB7CB491DA_.wvu.PrintArea" localSheetId="23" hidden="1">'IRA- 21 Ad Valorem'!$A$1:$D$39</definedName>
    <definedName name="Z_ABCDF07F_E840_493F_953A_14EB7CB491DA_.wvu.PrintArea" localSheetId="12" hidden="1">'IRA-10 Alloc. Current Plant'!$A$11:$J$58</definedName>
    <definedName name="Z_ABCDF07F_E840_493F_953A_14EB7CB491DA_.wvu.PrintArea" localSheetId="13" hidden="1">'IRA-11 Alloc. Incremental Plant'!$A$11:$J$63</definedName>
    <definedName name="Z_ABCDF07F_E840_493F_953A_14EB7CB491DA_.wvu.PrintArea" localSheetId="18" hidden="1">'IRA-16 Direct Additions Detail'!$A$11:$I$63</definedName>
    <definedName name="Z_ABCDF07F_E840_493F_953A_14EB7CB491DA_.wvu.PrintArea" localSheetId="19" hidden="1">'IRA-17 Direct Retirement Detail'!$A$11:$I$63</definedName>
    <definedName name="Z_ABCDF07F_E840_493F_953A_14EB7CB491DA_.wvu.PrintArea" localSheetId="20" hidden="1">'IRA-18 Alloc. Additions Detail'!$A$11:$I$63</definedName>
    <definedName name="Z_ABCDF07F_E840_493F_953A_14EB7CB491DA_.wvu.PrintArea" localSheetId="21" hidden="1">'IRA-19 Alloc. Retire Detail'!$A$11:$I$63</definedName>
    <definedName name="Z_ABCDF07F_E840_493F_953A_14EB7CB491DA_.wvu.PrintArea" localSheetId="7" hidden="1">'IRA-5 IRA Summary'!$A$1:$H$46</definedName>
    <definedName name="Z_ABCDF07F_E840_493F_953A_14EB7CB491DA_.wvu.PrintArea" localSheetId="8" hidden="1">'IRA-6 Direct Initial Plant'!$A$11:$I$63</definedName>
    <definedName name="Z_ABCDF07F_E840_493F_953A_14EB7CB491DA_.wvu.PrintArea" localSheetId="9" hidden="1">'IRA-7 Direct Current Plant'!$A$11:$I$63</definedName>
    <definedName name="Z_ABCDF07F_E840_493F_953A_14EB7CB491DA_.wvu.PrintArea" localSheetId="10" hidden="1">'IRA-8 Direct Incremental Plant'!$A$11:$J$63</definedName>
    <definedName name="Z_ABCDF07F_E840_493F_953A_14EB7CB491DA_.wvu.PrintArea" localSheetId="11" hidden="1">'IRA-9 Alloc. Initial Plant '!$A$11:$J$63</definedName>
    <definedName name="Z_ABCDF07F_E840_493F_953A_14EB7CB491DA_.wvu.PrintTitles" localSheetId="0" hidden="1">'General Instructions'!$2:$4</definedName>
    <definedName name="Z_ABCDF07F_E840_493F_953A_14EB7CB491DA_.wvu.PrintTitles" localSheetId="23" hidden="1">'IRA- 21 Ad Valorem'!$1:$8</definedName>
    <definedName name="Z_ABCDF07F_E840_493F_953A_14EB7CB491DA_.wvu.PrintTitles" localSheetId="12" hidden="1">'IRA-10 Alloc. Current Plant'!$A:$C,'IRA-10 Alloc. Current Plant'!$1:$10</definedName>
    <definedName name="Z_ABCDF07F_E840_493F_953A_14EB7CB491DA_.wvu.PrintTitles" localSheetId="13" hidden="1">'IRA-11 Alloc. Incremental Plant'!$A:$C,'IRA-11 Alloc. Incremental Plant'!$1:$10</definedName>
    <definedName name="Z_ABCDF07F_E840_493F_953A_14EB7CB491DA_.wvu.PrintTitles" localSheetId="18" hidden="1">'IRA-16 Direct Additions Detail'!$A:$C,'IRA-16 Direct Additions Detail'!$1:$10</definedName>
    <definedName name="Z_ABCDF07F_E840_493F_953A_14EB7CB491DA_.wvu.PrintTitles" localSheetId="19" hidden="1">'IRA-17 Direct Retirement Detail'!$A:$C,'IRA-17 Direct Retirement Detail'!$1:$10</definedName>
    <definedName name="Z_ABCDF07F_E840_493F_953A_14EB7CB491DA_.wvu.PrintTitles" localSheetId="20" hidden="1">'IRA-18 Alloc. Additions Detail'!$A:$C,'IRA-18 Alloc. Additions Detail'!$1:$10</definedName>
    <definedName name="Z_ABCDF07F_E840_493F_953A_14EB7CB491DA_.wvu.PrintTitles" localSheetId="21" hidden="1">'IRA-19 Alloc. Retire Detail'!$A:$C,'IRA-19 Alloc. Retire Detail'!$1:$10</definedName>
    <definedName name="Z_ABCDF07F_E840_493F_953A_14EB7CB491DA_.wvu.PrintTitles" localSheetId="7" hidden="1">'IRA-5 IRA Summary'!$1:$8</definedName>
    <definedName name="Z_ABCDF07F_E840_493F_953A_14EB7CB491DA_.wvu.PrintTitles" localSheetId="8" hidden="1">'IRA-6 Direct Initial Plant'!$A:$C,'IRA-6 Direct Initial Plant'!$1:$10</definedName>
    <definedName name="Z_ABCDF07F_E840_493F_953A_14EB7CB491DA_.wvu.PrintTitles" localSheetId="9" hidden="1">'IRA-7 Direct Current Plant'!$A:$C,'IRA-7 Direct Current Plant'!$1:$10</definedName>
    <definedName name="Z_ABCDF07F_E840_493F_953A_14EB7CB491DA_.wvu.PrintTitles" localSheetId="10" hidden="1">'IRA-8 Direct Incremental Plant'!$A:$C,'IRA-8 Direct Incremental Plant'!$1:$10</definedName>
    <definedName name="Z_ABCDF07F_E840_493F_953A_14EB7CB491DA_.wvu.PrintTitles" localSheetId="11" hidden="1">'IRA-9 Alloc. Initial Plant '!$A:$C,'IRA-9 Alloc. Initial Plant '!$1:$10</definedName>
    <definedName name="Z_FD61785C_4840_4664_A63D_F7921ADFFB8F_.wvu.PrintArea" localSheetId="23" hidden="1">'IRA- 21 Ad Valorem'!$A$1:$D$39</definedName>
    <definedName name="Z_FD61785C_4840_4664_A63D_F7921ADFFB8F_.wvu.PrintArea" localSheetId="12" hidden="1">'IRA-10 Alloc. Current Plant'!$A$11:$J$58</definedName>
    <definedName name="Z_FD61785C_4840_4664_A63D_F7921ADFFB8F_.wvu.PrintArea" localSheetId="13" hidden="1">'IRA-11 Alloc. Incremental Plant'!$A$11:$J$63</definedName>
    <definedName name="Z_FD61785C_4840_4664_A63D_F7921ADFFB8F_.wvu.PrintArea" localSheetId="18" hidden="1">'IRA-16 Direct Additions Detail'!$A$11:$I$63</definedName>
    <definedName name="Z_FD61785C_4840_4664_A63D_F7921ADFFB8F_.wvu.PrintArea" localSheetId="19" hidden="1">'IRA-17 Direct Retirement Detail'!$A$11:$I$63</definedName>
    <definedName name="Z_FD61785C_4840_4664_A63D_F7921ADFFB8F_.wvu.PrintArea" localSheetId="20" hidden="1">'IRA-18 Alloc. Additions Detail'!$A$11:$I$63</definedName>
    <definedName name="Z_FD61785C_4840_4664_A63D_F7921ADFFB8F_.wvu.PrintArea" localSheetId="21" hidden="1">'IRA-19 Alloc. Retire Detail'!$A$11:$I$63</definedName>
    <definedName name="Z_FD61785C_4840_4664_A63D_F7921ADFFB8F_.wvu.PrintArea" localSheetId="7" hidden="1">'IRA-5 IRA Summary'!$A$1:$H$46</definedName>
    <definedName name="Z_FD61785C_4840_4664_A63D_F7921ADFFB8F_.wvu.PrintArea" localSheetId="8" hidden="1">'IRA-6 Direct Initial Plant'!$A$11:$I$63</definedName>
    <definedName name="Z_FD61785C_4840_4664_A63D_F7921ADFFB8F_.wvu.PrintArea" localSheetId="9" hidden="1">'IRA-7 Direct Current Plant'!$A$11:$I$63</definedName>
    <definedName name="Z_FD61785C_4840_4664_A63D_F7921ADFFB8F_.wvu.PrintArea" localSheetId="10" hidden="1">'IRA-8 Direct Incremental Plant'!$A$11:$J$63</definedName>
    <definedName name="Z_FD61785C_4840_4664_A63D_F7921ADFFB8F_.wvu.PrintArea" localSheetId="11" hidden="1">'IRA-9 Alloc. Initial Plant '!$A$11:$J$63</definedName>
    <definedName name="Z_FD61785C_4840_4664_A63D_F7921ADFFB8F_.wvu.PrintTitles" localSheetId="0" hidden="1">'General Instructions'!$2:$4</definedName>
    <definedName name="Z_FD61785C_4840_4664_A63D_F7921ADFFB8F_.wvu.PrintTitles" localSheetId="23" hidden="1">'IRA- 21 Ad Valorem'!$1:$8</definedName>
    <definedName name="Z_FD61785C_4840_4664_A63D_F7921ADFFB8F_.wvu.PrintTitles" localSheetId="12" hidden="1">'IRA-10 Alloc. Current Plant'!$A:$C,'IRA-10 Alloc. Current Plant'!$1:$10</definedName>
    <definedName name="Z_FD61785C_4840_4664_A63D_F7921ADFFB8F_.wvu.PrintTitles" localSheetId="13" hidden="1">'IRA-11 Alloc. Incremental Plant'!$A:$C,'IRA-11 Alloc. Incremental Plant'!$1:$10</definedName>
    <definedName name="Z_FD61785C_4840_4664_A63D_F7921ADFFB8F_.wvu.PrintTitles" localSheetId="18" hidden="1">'IRA-16 Direct Additions Detail'!$A:$C,'IRA-16 Direct Additions Detail'!$1:$10</definedName>
    <definedName name="Z_FD61785C_4840_4664_A63D_F7921ADFFB8F_.wvu.PrintTitles" localSheetId="19" hidden="1">'IRA-17 Direct Retirement Detail'!$A:$C,'IRA-17 Direct Retirement Detail'!$1:$10</definedName>
    <definedName name="Z_FD61785C_4840_4664_A63D_F7921ADFFB8F_.wvu.PrintTitles" localSheetId="20" hidden="1">'IRA-18 Alloc. Additions Detail'!$A:$C,'IRA-18 Alloc. Additions Detail'!$1:$10</definedName>
    <definedName name="Z_FD61785C_4840_4664_A63D_F7921ADFFB8F_.wvu.PrintTitles" localSheetId="21" hidden="1">'IRA-19 Alloc. Retire Detail'!$A:$C,'IRA-19 Alloc. Retire Detail'!$1:$10</definedName>
    <definedName name="Z_FD61785C_4840_4664_A63D_F7921ADFFB8F_.wvu.PrintTitles" localSheetId="7" hidden="1">'IRA-5 IRA Summary'!$1:$8</definedName>
    <definedName name="Z_FD61785C_4840_4664_A63D_F7921ADFFB8F_.wvu.PrintTitles" localSheetId="8" hidden="1">'IRA-6 Direct Initial Plant'!$A:$C,'IRA-6 Direct Initial Plant'!$1:$10</definedName>
    <definedName name="Z_FD61785C_4840_4664_A63D_F7921ADFFB8F_.wvu.PrintTitles" localSheetId="9" hidden="1">'IRA-7 Direct Current Plant'!$A:$C,'IRA-7 Direct Current Plant'!$1:$10</definedName>
    <definedName name="Z_FD61785C_4840_4664_A63D_F7921ADFFB8F_.wvu.PrintTitles" localSheetId="10" hidden="1">'IRA-8 Direct Incremental Plant'!$A:$C,'IRA-8 Direct Incremental Plant'!$1:$10</definedName>
    <definedName name="Z_FD61785C_4840_4664_A63D_F7921ADFFB8F_.wvu.PrintTitles" localSheetId="11" hidden="1">'IRA-9 Alloc. Initial Plant '!$A:$C,'IRA-9 Alloc. Initial Plant '!$1:$10</definedName>
  </definedNames>
  <calcPr calcId="179017" iterate="1"/>
  <customWorkbookViews>
    <customWorkbookView name="Mark Evarts - Personal View" guid="{ABCDF07F-E840-493F-953A-14EB7CB491DA}" mergeInterval="0" personalView="1" maximized="1" windowWidth="1390" windowHeight="689" activeSheetId="14"/>
    <customWorkbookView name="Erin Cromleigh - Personal View" guid="{FD61785C-4840-4664-A63D-F7921ADFFB8F}" mergeInterval="0" personalView="1" maximized="1" windowWidth="1920" windowHeight="855" activeSheetId="3"/>
  </customWorkbookViews>
  <fileRecoveryPr autoRecover="0"/>
</workbook>
</file>

<file path=xl/calcChain.xml><?xml version="1.0" encoding="utf-8"?>
<calcChain xmlns="http://schemas.openxmlformats.org/spreadsheetml/2006/main">
  <c r="G21" i="9" l="1"/>
  <c r="L56" i="28"/>
  <c r="L54" i="28"/>
  <c r="L40" i="28"/>
  <c r="L24" i="28"/>
  <c r="L23" i="28"/>
  <c r="L22" i="28"/>
  <c r="L21" i="28"/>
  <c r="L20" i="28"/>
  <c r="L19" i="28"/>
  <c r="L15" i="28"/>
  <c r="L53" i="28"/>
  <c r="L52" i="28"/>
  <c r="L51" i="28"/>
  <c r="L50" i="28"/>
  <c r="L49" i="28"/>
  <c r="L48" i="28"/>
  <c r="L47" i="28"/>
  <c r="L46" i="28"/>
  <c r="L45" i="28"/>
  <c r="L44" i="28"/>
  <c r="L39" i="28"/>
  <c r="L38" i="28"/>
  <c r="L37" i="28"/>
  <c r="L36" i="28"/>
  <c r="L35" i="28"/>
  <c r="L34" i="28"/>
  <c r="L33" i="28"/>
  <c r="L32" i="28"/>
  <c r="L31" i="28"/>
  <c r="L30" i="28"/>
  <c r="L29" i="28"/>
  <c r="L43" i="28"/>
  <c r="L28" i="28"/>
  <c r="L18" i="28"/>
  <c r="L13" i="28"/>
  <c r="L14" i="28"/>
  <c r="L12" i="28"/>
  <c r="C39" i="19"/>
  <c r="L56" i="26"/>
  <c r="I45" i="33" l="1"/>
  <c r="I46" i="33"/>
  <c r="I47" i="33"/>
  <c r="I48" i="33"/>
  <c r="I49" i="33"/>
  <c r="I50" i="33"/>
  <c r="I51" i="33"/>
  <c r="I52" i="33"/>
  <c r="I53" i="33"/>
  <c r="I44" i="33"/>
  <c r="I43" i="33"/>
  <c r="I39" i="33"/>
  <c r="I38" i="33"/>
  <c r="I37" i="33"/>
  <c r="I36" i="33"/>
  <c r="I35" i="33"/>
  <c r="I34" i="33"/>
  <c r="I33" i="33"/>
  <c r="I32" i="33"/>
  <c r="I31" i="33"/>
  <c r="I30" i="33"/>
  <c r="I29" i="33"/>
  <c r="I28" i="33"/>
  <c r="I25" i="33"/>
  <c r="I24" i="33"/>
  <c r="I23" i="33"/>
  <c r="I22" i="33"/>
  <c r="I21" i="33"/>
  <c r="I20" i="33"/>
  <c r="I19" i="33"/>
  <c r="I18" i="33"/>
  <c r="I15" i="33"/>
  <c r="I14" i="33"/>
  <c r="I13" i="33"/>
  <c r="I12" i="33"/>
  <c r="I58" i="31"/>
  <c r="I56" i="31"/>
  <c r="I53" i="31"/>
  <c r="I52" i="31"/>
  <c r="I51" i="31"/>
  <c r="I50" i="31"/>
  <c r="I49" i="31"/>
  <c r="I48" i="31"/>
  <c r="I47" i="31"/>
  <c r="I46" i="31"/>
  <c r="I45" i="31"/>
  <c r="I44" i="31"/>
  <c r="I43" i="31"/>
  <c r="I39" i="31"/>
  <c r="I38" i="31"/>
  <c r="I37" i="31"/>
  <c r="I36" i="31"/>
  <c r="I35" i="31"/>
  <c r="I34" i="31"/>
  <c r="I33" i="31"/>
  <c r="I32" i="31"/>
  <c r="I31" i="31"/>
  <c r="I30" i="31"/>
  <c r="I29" i="31"/>
  <c r="I28" i="31"/>
  <c r="I25" i="31"/>
  <c r="I24" i="31"/>
  <c r="I23" i="31"/>
  <c r="I22" i="31"/>
  <c r="I21" i="31"/>
  <c r="I20" i="31"/>
  <c r="I19" i="31"/>
  <c r="I18" i="31"/>
  <c r="I14" i="31"/>
  <c r="I13" i="31"/>
  <c r="I12" i="31"/>
  <c r="D16" i="9"/>
  <c r="F16" i="9"/>
  <c r="G16" i="9"/>
  <c r="C16" i="9"/>
  <c r="B41" i="19"/>
  <c r="B36" i="19"/>
  <c r="B31" i="19"/>
  <c r="D27" i="10" l="1"/>
  <c r="L19" i="33"/>
  <c r="L57" i="33"/>
  <c r="L54" i="33"/>
  <c r="L53" i="33"/>
  <c r="L52" i="33"/>
  <c r="L51" i="33"/>
  <c r="L50" i="33"/>
  <c r="L49" i="33"/>
  <c r="L48" i="33"/>
  <c r="L47" i="33"/>
  <c r="L46" i="33"/>
  <c r="L45" i="33"/>
  <c r="L44" i="33"/>
  <c r="L43" i="33"/>
  <c r="L39" i="33"/>
  <c r="L38" i="33"/>
  <c r="L37" i="33"/>
  <c r="L36" i="33"/>
  <c r="L35" i="33"/>
  <c r="L34" i="33"/>
  <c r="L33" i="33"/>
  <c r="L32" i="33"/>
  <c r="L31" i="33"/>
  <c r="L30" i="33"/>
  <c r="L29" i="33"/>
  <c r="L28" i="33"/>
  <c r="L40" i="33" s="1"/>
  <c r="L24" i="33"/>
  <c r="L23" i="33"/>
  <c r="L22" i="33"/>
  <c r="L21" i="33"/>
  <c r="L20" i="33"/>
  <c r="L18" i="33"/>
  <c r="L25" i="33" s="1"/>
  <c r="L14" i="33"/>
  <c r="L13" i="33"/>
  <c r="L12" i="33"/>
  <c r="L15" i="33" s="1"/>
  <c r="L56" i="33" s="1"/>
  <c r="L58" i="33" s="1"/>
  <c r="F57" i="33"/>
  <c r="H58" i="33"/>
  <c r="G57" i="33"/>
  <c r="G58" i="33" s="1"/>
  <c r="G54" i="33"/>
  <c r="G53" i="33"/>
  <c r="G52" i="33"/>
  <c r="G51" i="33"/>
  <c r="G50" i="33"/>
  <c r="G49" i="33"/>
  <c r="G48" i="33"/>
  <c r="G47" i="33"/>
  <c r="G46" i="33"/>
  <c r="G45" i="33"/>
  <c r="G44" i="33"/>
  <c r="G43" i="33"/>
  <c r="G40" i="33"/>
  <c r="G39" i="33"/>
  <c r="G38" i="33"/>
  <c r="G37" i="33"/>
  <c r="G36" i="33"/>
  <c r="G35" i="33"/>
  <c r="G34" i="33"/>
  <c r="G33" i="33"/>
  <c r="G32" i="33"/>
  <c r="G31" i="33"/>
  <c r="G30" i="33"/>
  <c r="G29" i="33"/>
  <c r="G28" i="33"/>
  <c r="G25" i="33"/>
  <c r="G24" i="33"/>
  <c r="G23" i="33"/>
  <c r="G22" i="33"/>
  <c r="G21" i="33"/>
  <c r="G20" i="33"/>
  <c r="G19" i="33"/>
  <c r="G18" i="33"/>
  <c r="G14" i="33"/>
  <c r="G13" i="33"/>
  <c r="G12" i="33"/>
  <c r="K57" i="32"/>
  <c r="L57" i="32"/>
  <c r="L54" i="32"/>
  <c r="L40" i="32"/>
  <c r="L25" i="32"/>
  <c r="L15" i="32"/>
  <c r="L13" i="32"/>
  <c r="L14" i="32"/>
  <c r="L18" i="32"/>
  <c r="L19" i="32"/>
  <c r="L20" i="32"/>
  <c r="L21" i="32"/>
  <c r="L22" i="32"/>
  <c r="L23" i="32"/>
  <c r="L24" i="32"/>
  <c r="L28" i="32"/>
  <c r="L29" i="32"/>
  <c r="L30" i="32"/>
  <c r="L31" i="32"/>
  <c r="L32" i="32"/>
  <c r="L33" i="32"/>
  <c r="L34" i="32"/>
  <c r="L35" i="32"/>
  <c r="L36" i="32"/>
  <c r="L37" i="32"/>
  <c r="L38" i="32"/>
  <c r="L39" i="32"/>
  <c r="L43" i="32"/>
  <c r="L44" i="32"/>
  <c r="L45" i="32"/>
  <c r="L46" i="32"/>
  <c r="L47" i="32"/>
  <c r="L48" i="32"/>
  <c r="L49" i="32"/>
  <c r="L50" i="32"/>
  <c r="L51" i="32"/>
  <c r="L52" i="32"/>
  <c r="L53" i="32"/>
  <c r="L12" i="32"/>
  <c r="I54" i="32"/>
  <c r="I53" i="32"/>
  <c r="I52" i="32"/>
  <c r="I51" i="32"/>
  <c r="I50" i="32"/>
  <c r="I49" i="32"/>
  <c r="I48" i="32"/>
  <c r="I47" i="32"/>
  <c r="I46" i="32"/>
  <c r="I45" i="32"/>
  <c r="I44" i="32"/>
  <c r="I43" i="32"/>
  <c r="I39" i="32"/>
  <c r="I30" i="32"/>
  <c r="I31" i="32"/>
  <c r="I32" i="32"/>
  <c r="I33" i="32"/>
  <c r="I34" i="32"/>
  <c r="I35" i="32"/>
  <c r="I36" i="32"/>
  <c r="I37" i="32"/>
  <c r="I38" i="32"/>
  <c r="I29" i="32"/>
  <c r="I28" i="32"/>
  <c r="I25" i="32"/>
  <c r="I24" i="32"/>
  <c r="I23" i="32"/>
  <c r="I22" i="32"/>
  <c r="I21" i="32"/>
  <c r="I20" i="32"/>
  <c r="I19" i="32"/>
  <c r="I18" i="32"/>
  <c r="I15" i="32"/>
  <c r="I14" i="32"/>
  <c r="I13" i="32"/>
  <c r="I12" i="32"/>
  <c r="G58" i="32"/>
  <c r="H58" i="32"/>
  <c r="I57" i="32"/>
  <c r="F57" i="32"/>
  <c r="G57" i="32" s="1"/>
  <c r="G54" i="32"/>
  <c r="G53" i="32"/>
  <c r="G52" i="32"/>
  <c r="G51" i="32"/>
  <c r="G50" i="32"/>
  <c r="G49" i="32"/>
  <c r="G48" i="32"/>
  <c r="G47" i="32"/>
  <c r="G46" i="32"/>
  <c r="G45" i="32"/>
  <c r="G44" i="32"/>
  <c r="G43" i="32"/>
  <c r="G40" i="32"/>
  <c r="G39" i="32"/>
  <c r="G38" i="32"/>
  <c r="G37" i="32"/>
  <c r="G36" i="32"/>
  <c r="G35" i="32"/>
  <c r="G34" i="32"/>
  <c r="G33" i="32"/>
  <c r="G32" i="32"/>
  <c r="G31" i="32"/>
  <c r="G30" i="32"/>
  <c r="G29" i="32"/>
  <c r="G28" i="32"/>
  <c r="G24" i="32"/>
  <c r="G23" i="32"/>
  <c r="G22" i="32"/>
  <c r="G21" i="32"/>
  <c r="G20" i="32"/>
  <c r="G19" i="32"/>
  <c r="G18" i="32"/>
  <c r="G15" i="32"/>
  <c r="G14" i="32"/>
  <c r="G13" i="32"/>
  <c r="G12" i="32"/>
  <c r="G58" i="31"/>
  <c r="H58" i="31"/>
  <c r="F57" i="31"/>
  <c r="G57" i="31" s="1"/>
  <c r="G54" i="31"/>
  <c r="G53" i="31"/>
  <c r="G52" i="31"/>
  <c r="G51" i="31"/>
  <c r="G50" i="31"/>
  <c r="G49" i="31"/>
  <c r="G48" i="31"/>
  <c r="G47" i="31"/>
  <c r="G46" i="31"/>
  <c r="G45" i="31"/>
  <c r="G44" i="31"/>
  <c r="G43" i="31"/>
  <c r="G40" i="31"/>
  <c r="G39" i="31"/>
  <c r="G38" i="31"/>
  <c r="G37" i="31"/>
  <c r="G36" i="31"/>
  <c r="G35" i="31"/>
  <c r="G34" i="31"/>
  <c r="G33" i="31"/>
  <c r="G32" i="31"/>
  <c r="G31" i="31"/>
  <c r="G30" i="31"/>
  <c r="G29" i="31"/>
  <c r="G28" i="31"/>
  <c r="G25" i="31"/>
  <c r="G24" i="31"/>
  <c r="G23" i="31"/>
  <c r="G22" i="31"/>
  <c r="G21" i="31"/>
  <c r="G20" i="31"/>
  <c r="G19" i="31"/>
  <c r="G18" i="31"/>
  <c r="G14" i="31"/>
  <c r="G13" i="31"/>
  <c r="G12" i="31"/>
  <c r="I57" i="30"/>
  <c r="I56" i="30"/>
  <c r="I53" i="30"/>
  <c r="I52" i="30"/>
  <c r="I51" i="30"/>
  <c r="I50" i="30"/>
  <c r="I49" i="30"/>
  <c r="I48" i="30"/>
  <c r="I47" i="30"/>
  <c r="I46" i="30"/>
  <c r="I45" i="30"/>
  <c r="I44" i="30"/>
  <c r="I43" i="30"/>
  <c r="I39" i="30"/>
  <c r="I38" i="30"/>
  <c r="I37" i="30"/>
  <c r="I36" i="30"/>
  <c r="I35" i="30"/>
  <c r="I34" i="30"/>
  <c r="I33" i="30"/>
  <c r="I32" i="30"/>
  <c r="I31" i="30"/>
  <c r="I30" i="30"/>
  <c r="I29" i="30"/>
  <c r="I28" i="30"/>
  <c r="I25" i="30"/>
  <c r="I24" i="30"/>
  <c r="I23" i="30"/>
  <c r="I22" i="30"/>
  <c r="I21" i="30"/>
  <c r="I20" i="30"/>
  <c r="I19" i="30"/>
  <c r="I18" i="30"/>
  <c r="I14" i="30"/>
  <c r="I13" i="30"/>
  <c r="I12" i="30"/>
  <c r="G58" i="30"/>
  <c r="H58" i="30"/>
  <c r="F57" i="30"/>
  <c r="G57" i="30"/>
  <c r="G54" i="30"/>
  <c r="G53" i="30"/>
  <c r="G52" i="30"/>
  <c r="G51" i="30"/>
  <c r="G50" i="30"/>
  <c r="G49" i="30"/>
  <c r="G48" i="30"/>
  <c r="G47" i="30"/>
  <c r="G46" i="30"/>
  <c r="G45" i="30"/>
  <c r="G44" i="30"/>
  <c r="G43" i="30"/>
  <c r="G40" i="30"/>
  <c r="G39" i="30"/>
  <c r="G38" i="30"/>
  <c r="G37" i="30"/>
  <c r="G36" i="30"/>
  <c r="G35" i="30"/>
  <c r="G34" i="30"/>
  <c r="G33" i="30"/>
  <c r="G32" i="30"/>
  <c r="G31" i="30"/>
  <c r="G30" i="30"/>
  <c r="G29" i="30"/>
  <c r="G28" i="30"/>
  <c r="G24" i="30"/>
  <c r="G20" i="30"/>
  <c r="G21" i="30"/>
  <c r="G22" i="30"/>
  <c r="G23" i="30"/>
  <c r="G19" i="30"/>
  <c r="G18" i="30"/>
  <c r="G14" i="30"/>
  <c r="G13" i="30"/>
  <c r="G12" i="30"/>
  <c r="G20" i="27"/>
  <c r="L56" i="32" l="1"/>
  <c r="L58" i="32" s="1"/>
  <c r="I53" i="28"/>
  <c r="I52" i="28"/>
  <c r="I51" i="28"/>
  <c r="I50" i="28"/>
  <c r="I49" i="28"/>
  <c r="I48" i="28"/>
  <c r="I47" i="28"/>
  <c r="I46" i="28"/>
  <c r="I45" i="28"/>
  <c r="I44" i="28"/>
  <c r="I43" i="28"/>
  <c r="I39" i="28"/>
  <c r="I38" i="28"/>
  <c r="I37" i="28"/>
  <c r="I36" i="28"/>
  <c r="I35" i="28"/>
  <c r="I34" i="28"/>
  <c r="I33" i="28"/>
  <c r="I32" i="28"/>
  <c r="I31" i="28"/>
  <c r="I30" i="28"/>
  <c r="I29" i="28"/>
  <c r="I28" i="28"/>
  <c r="I24" i="28"/>
  <c r="I23" i="28"/>
  <c r="I22" i="28"/>
  <c r="I21" i="28"/>
  <c r="I20" i="28"/>
  <c r="I19" i="28"/>
  <c r="I18" i="28"/>
  <c r="I15" i="28"/>
  <c r="I14" i="28"/>
  <c r="I13" i="28"/>
  <c r="I12" i="28"/>
  <c r="K58" i="28"/>
  <c r="M57" i="27"/>
  <c r="L57" i="27"/>
  <c r="K57" i="27"/>
  <c r="K57" i="28" s="1"/>
  <c r="I53" i="27"/>
  <c r="I52" i="27"/>
  <c r="I51" i="27"/>
  <c r="I50" i="27"/>
  <c r="I49" i="27"/>
  <c r="I48" i="27"/>
  <c r="I47" i="27"/>
  <c r="I46" i="27"/>
  <c r="I45" i="27"/>
  <c r="I44" i="27"/>
  <c r="I43" i="27"/>
  <c r="I40" i="27"/>
  <c r="I39" i="27"/>
  <c r="I38" i="27"/>
  <c r="I37" i="27"/>
  <c r="I36" i="27"/>
  <c r="I35" i="27"/>
  <c r="I34" i="27"/>
  <c r="I33" i="27"/>
  <c r="I32" i="27"/>
  <c r="I31" i="27"/>
  <c r="I30" i="27"/>
  <c r="I29" i="27"/>
  <c r="I28" i="27"/>
  <c r="I25" i="27"/>
  <c r="I24" i="27"/>
  <c r="I23" i="27"/>
  <c r="I22" i="27"/>
  <c r="I21" i="27"/>
  <c r="I20" i="27"/>
  <c r="I19" i="27"/>
  <c r="I18" i="27"/>
  <c r="I14" i="27"/>
  <c r="I13" i="27"/>
  <c r="I12" i="27"/>
  <c r="J57" i="28"/>
  <c r="F57" i="28"/>
  <c r="G57" i="28"/>
  <c r="H57" i="28"/>
  <c r="L57" i="28"/>
  <c r="M57" i="28"/>
  <c r="E57" i="28"/>
  <c r="L44" i="27"/>
  <c r="L45" i="27"/>
  <c r="L46" i="27"/>
  <c r="L47" i="27"/>
  <c r="L54" i="27" s="1"/>
  <c r="L48" i="27"/>
  <c r="L49" i="27"/>
  <c r="L50" i="27"/>
  <c r="L51" i="27"/>
  <c r="L52" i="27"/>
  <c r="L53" i="27"/>
  <c r="L43" i="27"/>
  <c r="L29" i="27"/>
  <c r="L30" i="27"/>
  <c r="L31" i="27"/>
  <c r="L32" i="27"/>
  <c r="L33" i="27"/>
  <c r="L34" i="27"/>
  <c r="L35" i="27"/>
  <c r="L36" i="27"/>
  <c r="L37" i="27"/>
  <c r="L38" i="27"/>
  <c r="L39" i="27"/>
  <c r="L28" i="27"/>
  <c r="L19" i="27"/>
  <c r="L20" i="27"/>
  <c r="L21" i="27"/>
  <c r="L22" i="27"/>
  <c r="L23" i="27"/>
  <c r="L24" i="27"/>
  <c r="L18" i="27"/>
  <c r="L14" i="27"/>
  <c r="L13" i="27"/>
  <c r="L12" i="27"/>
  <c r="F57" i="27"/>
  <c r="J57" i="27"/>
  <c r="I57" i="27"/>
  <c r="N57" i="27" s="1"/>
  <c r="N57" i="28" s="1"/>
  <c r="G57" i="27"/>
  <c r="G53" i="27"/>
  <c r="G52" i="27"/>
  <c r="G51" i="27"/>
  <c r="G50" i="27"/>
  <c r="G49" i="27"/>
  <c r="G48" i="27"/>
  <c r="G47" i="27"/>
  <c r="G46" i="27"/>
  <c r="G45" i="27"/>
  <c r="G44" i="27"/>
  <c r="G43" i="27"/>
  <c r="G40" i="27"/>
  <c r="G39" i="27"/>
  <c r="G38" i="27"/>
  <c r="G37" i="27"/>
  <c r="G36" i="27"/>
  <c r="G35" i="27"/>
  <c r="G34" i="27"/>
  <c r="G33" i="27"/>
  <c r="G32" i="27"/>
  <c r="G31" i="27"/>
  <c r="G30" i="27"/>
  <c r="G29" i="27"/>
  <c r="G28" i="27"/>
  <c r="G25" i="27"/>
  <c r="G24" i="27"/>
  <c r="G23" i="27"/>
  <c r="G22" i="27"/>
  <c r="G21" i="27"/>
  <c r="G19" i="27"/>
  <c r="G18" i="27"/>
  <c r="G15" i="27"/>
  <c r="G14" i="27"/>
  <c r="G13" i="27"/>
  <c r="G12" i="27"/>
  <c r="L40" i="27"/>
  <c r="N19" i="26"/>
  <c r="L58" i="26"/>
  <c r="L12" i="26"/>
  <c r="L44" i="26"/>
  <c r="L54" i="26" s="1"/>
  <c r="L45" i="26"/>
  <c r="L46" i="26"/>
  <c r="L47" i="26"/>
  <c r="L48" i="26"/>
  <c r="L49" i="26"/>
  <c r="L50" i="26"/>
  <c r="L51" i="26"/>
  <c r="L52" i="26"/>
  <c r="L53" i="26"/>
  <c r="L43" i="26"/>
  <c r="L29" i="26"/>
  <c r="L30" i="26"/>
  <c r="L31" i="26"/>
  <c r="L32" i="26"/>
  <c r="L33" i="26"/>
  <c r="L34" i="26"/>
  <c r="L35" i="26"/>
  <c r="L36" i="26"/>
  <c r="L37" i="26"/>
  <c r="L38" i="26"/>
  <c r="L39" i="26"/>
  <c r="L28" i="26"/>
  <c r="G57" i="26"/>
  <c r="M57" i="26"/>
  <c r="L57" i="26"/>
  <c r="K57" i="26"/>
  <c r="L40" i="26"/>
  <c r="L25" i="26"/>
  <c r="L20" i="26"/>
  <c r="L21" i="26"/>
  <c r="L22" i="26"/>
  <c r="L23" i="26"/>
  <c r="L24" i="26"/>
  <c r="L19" i="26"/>
  <c r="L18" i="26"/>
  <c r="L15" i="26"/>
  <c r="L14" i="26"/>
  <c r="L13" i="26"/>
  <c r="M58" i="26"/>
  <c r="K58" i="26"/>
  <c r="N58" i="26"/>
  <c r="H58" i="24"/>
  <c r="H58" i="25" s="1"/>
  <c r="I58" i="24"/>
  <c r="G58" i="24"/>
  <c r="E58" i="26"/>
  <c r="N57" i="26"/>
  <c r="I57" i="26"/>
  <c r="I54" i="26"/>
  <c r="I53" i="26"/>
  <c r="I52" i="26"/>
  <c r="I51" i="26"/>
  <c r="I50" i="26"/>
  <c r="I49" i="26"/>
  <c r="I48" i="26"/>
  <c r="I47" i="26"/>
  <c r="I46" i="26"/>
  <c r="I45" i="26"/>
  <c r="I44" i="26"/>
  <c r="I43" i="26"/>
  <c r="I40" i="26"/>
  <c r="I39" i="26"/>
  <c r="I38" i="26"/>
  <c r="I37" i="26"/>
  <c r="I36" i="26"/>
  <c r="I35" i="26"/>
  <c r="I34" i="26"/>
  <c r="I33" i="26"/>
  <c r="I32" i="26"/>
  <c r="I31" i="26"/>
  <c r="I30" i="26"/>
  <c r="I29" i="26"/>
  <c r="I28" i="26"/>
  <c r="I25" i="26"/>
  <c r="I24" i="26"/>
  <c r="I23" i="26"/>
  <c r="I22" i="26"/>
  <c r="I21" i="26"/>
  <c r="I20" i="26"/>
  <c r="I19" i="26"/>
  <c r="I18" i="26"/>
  <c r="I14" i="26"/>
  <c r="I13" i="26"/>
  <c r="I12" i="26"/>
  <c r="G53" i="26"/>
  <c r="G52" i="26"/>
  <c r="G51" i="26"/>
  <c r="G50" i="26"/>
  <c r="G49" i="26"/>
  <c r="G48" i="26"/>
  <c r="G47" i="26"/>
  <c r="G46" i="26"/>
  <c r="G45" i="26"/>
  <c r="G44" i="26"/>
  <c r="G43" i="26"/>
  <c r="G39" i="26"/>
  <c r="G38" i="26"/>
  <c r="G37" i="26"/>
  <c r="G36" i="26"/>
  <c r="G35" i="26"/>
  <c r="G34" i="26"/>
  <c r="G33" i="26"/>
  <c r="G32" i="26"/>
  <c r="G31" i="26"/>
  <c r="G30" i="26"/>
  <c r="G29" i="26"/>
  <c r="G28" i="26"/>
  <c r="G25" i="26"/>
  <c r="G24" i="26"/>
  <c r="G23" i="26"/>
  <c r="G22" i="26"/>
  <c r="G21" i="26"/>
  <c r="G20" i="26"/>
  <c r="G19" i="26"/>
  <c r="G18" i="26"/>
  <c r="G14" i="26"/>
  <c r="G13" i="26"/>
  <c r="G12" i="26"/>
  <c r="I44" i="25"/>
  <c r="I45" i="25"/>
  <c r="I46" i="25"/>
  <c r="I47" i="25"/>
  <c r="I48" i="25"/>
  <c r="I49" i="25"/>
  <c r="I50" i="25"/>
  <c r="I51" i="25"/>
  <c r="I52" i="25"/>
  <c r="I53" i="25"/>
  <c r="I43" i="25"/>
  <c r="I31" i="25"/>
  <c r="I32" i="25"/>
  <c r="I33" i="25"/>
  <c r="I34" i="25"/>
  <c r="I35" i="25"/>
  <c r="I36" i="25"/>
  <c r="I37" i="25"/>
  <c r="I38" i="25"/>
  <c r="I39" i="25"/>
  <c r="I29" i="25"/>
  <c r="I30" i="25"/>
  <c r="I28" i="25"/>
  <c r="I20" i="25"/>
  <c r="I21" i="25"/>
  <c r="I22" i="25"/>
  <c r="I23" i="25"/>
  <c r="I24" i="25"/>
  <c r="I19" i="25"/>
  <c r="I18" i="25"/>
  <c r="I14" i="25"/>
  <c r="I13" i="25"/>
  <c r="I57" i="24"/>
  <c r="I53" i="24"/>
  <c r="I45" i="24"/>
  <c r="I46" i="24"/>
  <c r="I47" i="24"/>
  <c r="I48" i="24"/>
  <c r="I49" i="24"/>
  <c r="I50" i="24"/>
  <c r="I51" i="24"/>
  <c r="I52" i="24"/>
  <c r="I44" i="24"/>
  <c r="I43" i="24"/>
  <c r="I39" i="24"/>
  <c r="I30" i="24"/>
  <c r="I31" i="24"/>
  <c r="I32" i="24"/>
  <c r="I33" i="24"/>
  <c r="I34" i="24"/>
  <c r="I35" i="24"/>
  <c r="I36" i="24"/>
  <c r="I37" i="24"/>
  <c r="I38" i="24"/>
  <c r="I29" i="24"/>
  <c r="I28" i="24"/>
  <c r="I24" i="24"/>
  <c r="I20" i="24"/>
  <c r="I21" i="24"/>
  <c r="I22" i="24"/>
  <c r="I23" i="24"/>
  <c r="I19" i="24"/>
  <c r="I18" i="24"/>
  <c r="I14" i="24"/>
  <c r="I13" i="24"/>
  <c r="I12" i="24"/>
  <c r="G58" i="25"/>
  <c r="H57" i="25"/>
  <c r="I57" i="25"/>
  <c r="G57" i="25"/>
  <c r="F57" i="25"/>
  <c r="F57" i="24"/>
  <c r="G57" i="24" s="1"/>
  <c r="I57" i="14"/>
  <c r="G57" i="14"/>
  <c r="G56" i="24"/>
  <c r="G53" i="24"/>
  <c r="G52" i="24"/>
  <c r="G51" i="24"/>
  <c r="G50" i="24"/>
  <c r="G49" i="24"/>
  <c r="G48" i="24"/>
  <c r="G47" i="24"/>
  <c r="G46" i="24"/>
  <c r="G45" i="24"/>
  <c r="G44" i="24"/>
  <c r="G43" i="24"/>
  <c r="G39" i="24"/>
  <c r="G38" i="24"/>
  <c r="G37" i="24"/>
  <c r="G36" i="24"/>
  <c r="G35" i="24"/>
  <c r="G34" i="24"/>
  <c r="G33" i="24"/>
  <c r="G32" i="24"/>
  <c r="G31" i="24"/>
  <c r="G30" i="24"/>
  <c r="G29" i="24"/>
  <c r="G28" i="24"/>
  <c r="G24" i="24"/>
  <c r="G23" i="24"/>
  <c r="G22" i="24"/>
  <c r="G21" i="24"/>
  <c r="G20" i="24"/>
  <c r="G19" i="24"/>
  <c r="G18" i="24"/>
  <c r="G14" i="24"/>
  <c r="G13" i="24"/>
  <c r="G12" i="24"/>
  <c r="I57" i="28" l="1"/>
  <c r="I58" i="27"/>
  <c r="I58" i="28" s="1"/>
  <c r="L25" i="27"/>
  <c r="L15" i="27"/>
  <c r="I53" i="14"/>
  <c r="I46" i="14"/>
  <c r="I47" i="14"/>
  <c r="I48" i="14"/>
  <c r="I49" i="14"/>
  <c r="I50" i="14"/>
  <c r="I51" i="14"/>
  <c r="I52" i="14"/>
  <c r="I45" i="14"/>
  <c r="I44" i="14"/>
  <c r="I43" i="14"/>
  <c r="I39" i="14"/>
  <c r="I30" i="14"/>
  <c r="I31" i="14"/>
  <c r="I32" i="14"/>
  <c r="I33" i="14"/>
  <c r="I34" i="14"/>
  <c r="I35" i="14"/>
  <c r="I36" i="14"/>
  <c r="I37" i="14"/>
  <c r="I38" i="14"/>
  <c r="I29" i="14"/>
  <c r="I28" i="14"/>
  <c r="I24" i="14"/>
  <c r="I23" i="14"/>
  <c r="I22" i="14"/>
  <c r="I21" i="14"/>
  <c r="I20" i="14"/>
  <c r="I19" i="14"/>
  <c r="I18" i="14"/>
  <c r="I14" i="14"/>
  <c r="I13" i="14"/>
  <c r="I12" i="14"/>
  <c r="G58" i="14"/>
  <c r="H58" i="14"/>
  <c r="E58" i="14"/>
  <c r="G54" i="14"/>
  <c r="G53" i="14"/>
  <c r="G52" i="14"/>
  <c r="G51" i="14"/>
  <c r="G50" i="14"/>
  <c r="G49" i="14"/>
  <c r="G48" i="14"/>
  <c r="G47" i="14"/>
  <c r="G46" i="14"/>
  <c r="G45" i="14"/>
  <c r="G44" i="14"/>
  <c r="G43" i="14"/>
  <c r="G40" i="14"/>
  <c r="G39" i="14"/>
  <c r="G38" i="14"/>
  <c r="G37" i="14"/>
  <c r="G36" i="14"/>
  <c r="G35" i="14"/>
  <c r="G34" i="14"/>
  <c r="G33" i="14"/>
  <c r="G32" i="14"/>
  <c r="G31" i="14"/>
  <c r="G30" i="14"/>
  <c r="G29" i="14"/>
  <c r="G28" i="14"/>
  <c r="G24" i="14"/>
  <c r="G23" i="14"/>
  <c r="G22" i="14"/>
  <c r="G21" i="14"/>
  <c r="G20" i="14"/>
  <c r="G19" i="14"/>
  <c r="G18" i="14"/>
  <c r="G14" i="14"/>
  <c r="G13" i="14"/>
  <c r="G12" i="14"/>
  <c r="L56" i="27" l="1"/>
  <c r="L58" i="27" s="1"/>
  <c r="L58" i="28" s="1"/>
  <c r="C7" i="9"/>
  <c r="E7" i="25" l="1"/>
  <c r="E7" i="24"/>
  <c r="E7" i="28" s="1"/>
  <c r="E23" i="19" l="1"/>
  <c r="F23" i="19" s="1"/>
  <c r="E18" i="19"/>
  <c r="E13" i="19"/>
  <c r="E44" i="28"/>
  <c r="E45" i="28"/>
  <c r="E46" i="28"/>
  <c r="E47" i="28"/>
  <c r="E48" i="28"/>
  <c r="E49" i="28"/>
  <c r="E50" i="28"/>
  <c r="E51" i="28"/>
  <c r="E52" i="28"/>
  <c r="E53" i="28"/>
  <c r="E37" i="28"/>
  <c r="E38" i="28"/>
  <c r="E39" i="28"/>
  <c r="E28" i="28"/>
  <c r="E29" i="28"/>
  <c r="E30" i="28"/>
  <c r="E31" i="28"/>
  <c r="E32" i="28"/>
  <c r="E33" i="28"/>
  <c r="E34" i="28"/>
  <c r="E35" i="28"/>
  <c r="E19" i="28"/>
  <c r="E20" i="28"/>
  <c r="E21" i="28"/>
  <c r="E22" i="28"/>
  <c r="E23" i="28"/>
  <c r="E24" i="28"/>
  <c r="E13" i="28"/>
  <c r="E14" i="28"/>
  <c r="H26" i="11"/>
  <c r="E26" i="11"/>
  <c r="E14" i="19"/>
  <c r="A2" i="34" l="1"/>
  <c r="H54" i="33"/>
  <c r="E54" i="33"/>
  <c r="K53" i="33"/>
  <c r="F53" i="33"/>
  <c r="K52" i="33"/>
  <c r="F52" i="33"/>
  <c r="K51" i="33"/>
  <c r="F51" i="33"/>
  <c r="K50" i="33"/>
  <c r="F50" i="33"/>
  <c r="K49" i="33"/>
  <c r="F49" i="33"/>
  <c r="K48" i="33"/>
  <c r="F48" i="33"/>
  <c r="K47" i="33"/>
  <c r="F47" i="33"/>
  <c r="K46" i="33"/>
  <c r="F46" i="33"/>
  <c r="F45" i="33"/>
  <c r="K44" i="33"/>
  <c r="F44" i="33"/>
  <c r="K43" i="33"/>
  <c r="F43" i="33"/>
  <c r="H40" i="33"/>
  <c r="E40" i="33"/>
  <c r="K39" i="33"/>
  <c r="F39" i="33"/>
  <c r="K38" i="33"/>
  <c r="F38" i="33"/>
  <c r="K37" i="33"/>
  <c r="F37" i="33"/>
  <c r="K36" i="33"/>
  <c r="F36" i="33"/>
  <c r="K35" i="33"/>
  <c r="F35" i="33"/>
  <c r="K34" i="33"/>
  <c r="F34" i="33"/>
  <c r="K33" i="33"/>
  <c r="F33" i="33"/>
  <c r="K32" i="33"/>
  <c r="F32" i="33"/>
  <c r="K31" i="33"/>
  <c r="F31" i="33"/>
  <c r="K30" i="33"/>
  <c r="F30" i="33"/>
  <c r="K29" i="33"/>
  <c r="F29" i="33"/>
  <c r="F28" i="33"/>
  <c r="H25" i="33"/>
  <c r="E25" i="33"/>
  <c r="K24" i="33"/>
  <c r="F24" i="33"/>
  <c r="K23" i="33"/>
  <c r="F23" i="33"/>
  <c r="K22" i="33"/>
  <c r="F22" i="33"/>
  <c r="K21" i="33"/>
  <c r="F21" i="33"/>
  <c r="K20" i="33"/>
  <c r="F20" i="33"/>
  <c r="K19" i="33"/>
  <c r="F19" i="33"/>
  <c r="F18" i="33"/>
  <c r="H15" i="33"/>
  <c r="H56" i="33" s="1"/>
  <c r="E15" i="33"/>
  <c r="K14" i="33"/>
  <c r="F14" i="33"/>
  <c r="K13" i="33"/>
  <c r="F13" i="33"/>
  <c r="F12" i="33"/>
  <c r="F7" i="33"/>
  <c r="A2" i="33"/>
  <c r="F43" i="32"/>
  <c r="F13" i="32"/>
  <c r="F14" i="32"/>
  <c r="F18" i="32"/>
  <c r="F19" i="32"/>
  <c r="F20" i="32"/>
  <c r="F21" i="32"/>
  <c r="F22" i="32"/>
  <c r="F23" i="32"/>
  <c r="F24" i="32"/>
  <c r="F28" i="32"/>
  <c r="F29" i="32"/>
  <c r="F30" i="32"/>
  <c r="F31" i="32"/>
  <c r="F32" i="32"/>
  <c r="F33" i="32"/>
  <c r="F34" i="32"/>
  <c r="F35" i="32"/>
  <c r="F36" i="32"/>
  <c r="F37" i="32"/>
  <c r="F38" i="32"/>
  <c r="F39" i="32"/>
  <c r="F44" i="32"/>
  <c r="F45" i="32"/>
  <c r="F46" i="32"/>
  <c r="F47" i="32"/>
  <c r="F48" i="32"/>
  <c r="F49" i="32"/>
  <c r="F50" i="32"/>
  <c r="F51" i="32"/>
  <c r="F52" i="32"/>
  <c r="F53" i="32"/>
  <c r="F12" i="32"/>
  <c r="H54" i="32"/>
  <c r="E54" i="32"/>
  <c r="K53" i="32"/>
  <c r="K52" i="32"/>
  <c r="K51" i="32"/>
  <c r="K50" i="32"/>
  <c r="K49" i="32"/>
  <c r="K48" i="32"/>
  <c r="K47" i="32"/>
  <c r="K46" i="32"/>
  <c r="K44" i="32"/>
  <c r="K43" i="32"/>
  <c r="H40" i="32"/>
  <c r="E40" i="32"/>
  <c r="K39" i="32"/>
  <c r="K38" i="32"/>
  <c r="K37" i="32"/>
  <c r="K36" i="32"/>
  <c r="K35" i="32"/>
  <c r="K34" i="32"/>
  <c r="K33" i="32"/>
  <c r="K32" i="32"/>
  <c r="K31" i="32"/>
  <c r="K30" i="32"/>
  <c r="K29" i="32"/>
  <c r="H25" i="32"/>
  <c r="E25" i="32"/>
  <c r="K24" i="32"/>
  <c r="K23" i="32"/>
  <c r="K22" i="32"/>
  <c r="K21" i="32"/>
  <c r="K20" i="32"/>
  <c r="K19" i="32"/>
  <c r="H15" i="32"/>
  <c r="H56" i="32" s="1"/>
  <c r="E15" i="32"/>
  <c r="K14" i="32"/>
  <c r="K13" i="32"/>
  <c r="F7" i="32"/>
  <c r="A2" i="32"/>
  <c r="H54" i="31"/>
  <c r="E54" i="31"/>
  <c r="F53" i="31"/>
  <c r="F52" i="31"/>
  <c r="F51" i="31"/>
  <c r="F50" i="31"/>
  <c r="F49" i="31"/>
  <c r="F48" i="31"/>
  <c r="F47" i="31"/>
  <c r="F46" i="31"/>
  <c r="F45" i="31"/>
  <c r="F44" i="31"/>
  <c r="F43" i="31"/>
  <c r="H40" i="31"/>
  <c r="E40" i="31"/>
  <c r="F39" i="31"/>
  <c r="F38" i="31"/>
  <c r="F37" i="31"/>
  <c r="F36" i="31"/>
  <c r="F35" i="31"/>
  <c r="F34" i="31"/>
  <c r="F33" i="31"/>
  <c r="F32" i="31"/>
  <c r="F31" i="31"/>
  <c r="F30" i="31"/>
  <c r="F29" i="31"/>
  <c r="F28" i="31"/>
  <c r="H25" i="31"/>
  <c r="E25" i="31"/>
  <c r="F24" i="31"/>
  <c r="F23" i="31"/>
  <c r="F22" i="31"/>
  <c r="F21" i="31"/>
  <c r="F20" i="31"/>
  <c r="F19" i="31"/>
  <c r="F18" i="31"/>
  <c r="H15" i="31"/>
  <c r="E15" i="31"/>
  <c r="E56" i="31" s="1"/>
  <c r="E58" i="31" s="1"/>
  <c r="F14" i="31"/>
  <c r="F13" i="31"/>
  <c r="I15" i="31"/>
  <c r="F12" i="31"/>
  <c r="F7" i="31"/>
  <c r="A2" i="31"/>
  <c r="F18" i="30"/>
  <c r="F19" i="30"/>
  <c r="F20" i="30"/>
  <c r="F21" i="30"/>
  <c r="F22" i="30"/>
  <c r="F23" i="30"/>
  <c r="F24" i="30"/>
  <c r="F28" i="30"/>
  <c r="F29" i="30"/>
  <c r="F30" i="30"/>
  <c r="F31" i="30"/>
  <c r="F32" i="30"/>
  <c r="F33" i="30"/>
  <c r="F34" i="30"/>
  <c r="F35" i="30"/>
  <c r="F36" i="30"/>
  <c r="F37" i="30"/>
  <c r="F38" i="30"/>
  <c r="F39" i="30"/>
  <c r="F43" i="30"/>
  <c r="F44" i="30"/>
  <c r="F45" i="30"/>
  <c r="F46" i="30"/>
  <c r="F47" i="30"/>
  <c r="F48" i="30"/>
  <c r="F49" i="30"/>
  <c r="F50" i="30"/>
  <c r="F51" i="30"/>
  <c r="F52" i="30"/>
  <c r="F53" i="30"/>
  <c r="F14" i="30"/>
  <c r="F12" i="30"/>
  <c r="H54" i="30"/>
  <c r="E54" i="30"/>
  <c r="H40" i="30"/>
  <c r="E40" i="30"/>
  <c r="H25" i="30"/>
  <c r="E25" i="30"/>
  <c r="H15" i="30"/>
  <c r="E15" i="30"/>
  <c r="E56" i="30" s="1"/>
  <c r="E58" i="30" s="1"/>
  <c r="I15" i="30"/>
  <c r="F7" i="30"/>
  <c r="A2" i="30"/>
  <c r="G15" i="33" l="1"/>
  <c r="H56" i="30"/>
  <c r="I40" i="31"/>
  <c r="E56" i="32"/>
  <c r="E58" i="32" s="1"/>
  <c r="E56" i="33"/>
  <c r="E58" i="33" s="1"/>
  <c r="K18" i="33"/>
  <c r="K25" i="33" s="1"/>
  <c r="I54" i="33"/>
  <c r="K45" i="33"/>
  <c r="K54" i="33" s="1"/>
  <c r="K45" i="32"/>
  <c r="K54" i="32" s="1"/>
  <c r="I40" i="30"/>
  <c r="I54" i="30"/>
  <c r="I54" i="31"/>
  <c r="H56" i="31"/>
  <c r="K12" i="32"/>
  <c r="K15" i="32"/>
  <c r="K18" i="32"/>
  <c r="K25" i="32" s="1"/>
  <c r="I40" i="32"/>
  <c r="K28" i="32"/>
  <c r="K40" i="32" s="1"/>
  <c r="K12" i="33"/>
  <c r="K15" i="33" s="1"/>
  <c r="I40" i="33"/>
  <c r="K28" i="33"/>
  <c r="K40" i="33" s="1"/>
  <c r="G25" i="32"/>
  <c r="G15" i="31"/>
  <c r="G25" i="30"/>
  <c r="G15" i="30"/>
  <c r="I56" i="33" l="1"/>
  <c r="I58" i="33" s="1"/>
  <c r="I56" i="32"/>
  <c r="I58" i="32" s="1"/>
  <c r="I58" i="30"/>
  <c r="G56" i="33"/>
  <c r="K56" i="32"/>
  <c r="K58" i="32" s="1"/>
  <c r="K56" i="33"/>
  <c r="K58" i="33" s="1"/>
  <c r="G56" i="32"/>
  <c r="G56" i="31"/>
  <c r="G56" i="30"/>
  <c r="B46" i="19" l="1"/>
  <c r="A2" i="24" l="1"/>
  <c r="A2" i="25"/>
  <c r="A2" i="26"/>
  <c r="A2" i="27"/>
  <c r="A2" i="28"/>
  <c r="A2" i="14"/>
  <c r="J13" i="28" l="1"/>
  <c r="J14" i="28"/>
  <c r="J18" i="28"/>
  <c r="J19" i="28"/>
  <c r="J20" i="28"/>
  <c r="J21" i="28"/>
  <c r="J22" i="28"/>
  <c r="J23" i="28"/>
  <c r="J24" i="28"/>
  <c r="J28" i="28"/>
  <c r="J29" i="28"/>
  <c r="J30" i="28"/>
  <c r="J31" i="28"/>
  <c r="J32" i="28"/>
  <c r="J33" i="28"/>
  <c r="J34" i="28"/>
  <c r="K34" i="28" s="1"/>
  <c r="J35" i="28"/>
  <c r="J36" i="28"/>
  <c r="J37" i="28"/>
  <c r="J38" i="28"/>
  <c r="K38" i="28" s="1"/>
  <c r="J39" i="28"/>
  <c r="J43" i="28"/>
  <c r="J44" i="28"/>
  <c r="K44" i="28" s="1"/>
  <c r="J45" i="28"/>
  <c r="J46" i="28"/>
  <c r="J47" i="28"/>
  <c r="J48" i="28"/>
  <c r="J49" i="28"/>
  <c r="J50" i="28"/>
  <c r="J51" i="28"/>
  <c r="J52" i="28"/>
  <c r="J53" i="28"/>
  <c r="K53" i="28" s="1"/>
  <c r="J12" i="28"/>
  <c r="J13" i="27"/>
  <c r="J14" i="27"/>
  <c r="M14" i="27" s="1"/>
  <c r="J18" i="27"/>
  <c r="M18" i="27" s="1"/>
  <c r="J19" i="27"/>
  <c r="K19" i="27" s="1"/>
  <c r="J20" i="27"/>
  <c r="J21" i="27"/>
  <c r="K21" i="27" s="1"/>
  <c r="J22" i="27"/>
  <c r="M22" i="27" s="1"/>
  <c r="J23" i="27"/>
  <c r="K23" i="27" s="1"/>
  <c r="J24" i="27"/>
  <c r="J28" i="27"/>
  <c r="K28" i="27" s="1"/>
  <c r="J29" i="27"/>
  <c r="M29" i="27" s="1"/>
  <c r="J30" i="27"/>
  <c r="J31" i="27"/>
  <c r="M31" i="27" s="1"/>
  <c r="J32" i="27"/>
  <c r="M32" i="27" s="1"/>
  <c r="J33" i="27"/>
  <c r="K33" i="27" s="1"/>
  <c r="J34" i="27"/>
  <c r="J35" i="27"/>
  <c r="M35" i="27" s="1"/>
  <c r="J36" i="27"/>
  <c r="K36" i="27" s="1"/>
  <c r="J37" i="27"/>
  <c r="K37" i="27" s="1"/>
  <c r="J38" i="27"/>
  <c r="M38" i="27" s="1"/>
  <c r="J39" i="27"/>
  <c r="M39" i="27" s="1"/>
  <c r="J43" i="27"/>
  <c r="K43" i="27" s="1"/>
  <c r="J44" i="27"/>
  <c r="K44" i="27" s="1"/>
  <c r="J45" i="27"/>
  <c r="M45" i="27" s="1"/>
  <c r="J46" i="27"/>
  <c r="J47" i="27"/>
  <c r="K47" i="27" s="1"/>
  <c r="J48" i="27"/>
  <c r="M48" i="27" s="1"/>
  <c r="J49" i="27"/>
  <c r="K49" i="27" s="1"/>
  <c r="J50" i="27"/>
  <c r="J51" i="27"/>
  <c r="K51" i="27" s="1"/>
  <c r="J52" i="27"/>
  <c r="K52" i="27" s="1"/>
  <c r="J53" i="27"/>
  <c r="K53" i="27" s="1"/>
  <c r="J12" i="27"/>
  <c r="H14" i="28"/>
  <c r="M14" i="28" s="1"/>
  <c r="H13" i="28"/>
  <c r="M13" i="28" s="1"/>
  <c r="H12" i="28"/>
  <c r="H24" i="28"/>
  <c r="M24" i="28" s="1"/>
  <c r="H23" i="28"/>
  <c r="H22" i="28"/>
  <c r="H21" i="28"/>
  <c r="H20" i="28"/>
  <c r="H19" i="28"/>
  <c r="H18" i="28"/>
  <c r="H39" i="28"/>
  <c r="H38" i="28"/>
  <c r="H37" i="28"/>
  <c r="M37" i="28" s="1"/>
  <c r="H36" i="28"/>
  <c r="M36" i="28" s="1"/>
  <c r="H35" i="28"/>
  <c r="H34" i="28"/>
  <c r="H33" i="28"/>
  <c r="M33" i="28" s="1"/>
  <c r="H32" i="28"/>
  <c r="H31" i="28"/>
  <c r="H30" i="28"/>
  <c r="H29" i="28"/>
  <c r="H28" i="28"/>
  <c r="M28" i="28" s="1"/>
  <c r="H53" i="28"/>
  <c r="H52" i="28"/>
  <c r="H51" i="28"/>
  <c r="H50" i="28"/>
  <c r="H49" i="28"/>
  <c r="M49" i="28" s="1"/>
  <c r="H48" i="28"/>
  <c r="H47" i="28"/>
  <c r="H46" i="28"/>
  <c r="H45" i="28"/>
  <c r="H44" i="28"/>
  <c r="H43" i="28"/>
  <c r="M43" i="28" s="1"/>
  <c r="K49" i="28"/>
  <c r="K46" i="28"/>
  <c r="E43" i="28"/>
  <c r="E36" i="28"/>
  <c r="K32" i="28"/>
  <c r="K31" i="28"/>
  <c r="K28" i="28"/>
  <c r="K24" i="28"/>
  <c r="K20" i="28"/>
  <c r="E18" i="28"/>
  <c r="E12" i="28"/>
  <c r="F53" i="28"/>
  <c r="F52" i="28"/>
  <c r="F51" i="28"/>
  <c r="F50" i="28"/>
  <c r="F49" i="28"/>
  <c r="F48" i="28"/>
  <c r="F47" i="28"/>
  <c r="F46" i="28"/>
  <c r="F45" i="28"/>
  <c r="F44" i="28"/>
  <c r="F43" i="28"/>
  <c r="M39" i="28"/>
  <c r="F39" i="28"/>
  <c r="F38" i="28"/>
  <c r="F37" i="28"/>
  <c r="F36" i="28"/>
  <c r="F35" i="28"/>
  <c r="F34" i="28"/>
  <c r="F33" i="28"/>
  <c r="F32" i="28"/>
  <c r="F31" i="28"/>
  <c r="F30" i="28"/>
  <c r="F29" i="28"/>
  <c r="F28" i="28"/>
  <c r="F24" i="28"/>
  <c r="F23" i="28"/>
  <c r="F22" i="28"/>
  <c r="F21" i="28"/>
  <c r="F20" i="28"/>
  <c r="F19" i="28"/>
  <c r="F18" i="28"/>
  <c r="F14" i="28"/>
  <c r="F13" i="28"/>
  <c r="F12" i="28"/>
  <c r="F7" i="28"/>
  <c r="M52" i="27"/>
  <c r="M50" i="27"/>
  <c r="K50" i="27"/>
  <c r="M49" i="27"/>
  <c r="K48" i="27"/>
  <c r="M46" i="27"/>
  <c r="K46" i="27"/>
  <c r="M37" i="27"/>
  <c r="M34" i="27"/>
  <c r="K34" i="27"/>
  <c r="M30" i="27"/>
  <c r="K30" i="27"/>
  <c r="M24" i="27"/>
  <c r="K24" i="27"/>
  <c r="M23" i="27"/>
  <c r="M20" i="27"/>
  <c r="K20" i="27"/>
  <c r="M19" i="27"/>
  <c r="M13" i="27"/>
  <c r="K13" i="27"/>
  <c r="M12" i="27"/>
  <c r="K12" i="27"/>
  <c r="M13" i="26"/>
  <c r="M14" i="26"/>
  <c r="M18" i="26"/>
  <c r="M19" i="26"/>
  <c r="M20" i="26"/>
  <c r="M21" i="26"/>
  <c r="M22" i="26"/>
  <c r="M23" i="26"/>
  <c r="M24" i="26"/>
  <c r="M28" i="26"/>
  <c r="M29" i="26"/>
  <c r="M30" i="26"/>
  <c r="M31" i="26"/>
  <c r="M32" i="26"/>
  <c r="M33" i="26"/>
  <c r="M34" i="26"/>
  <c r="M35" i="26"/>
  <c r="M36" i="26"/>
  <c r="M37" i="26"/>
  <c r="M38" i="26"/>
  <c r="M39" i="26"/>
  <c r="M43" i="26"/>
  <c r="M44" i="26"/>
  <c r="M45" i="26"/>
  <c r="M46" i="26"/>
  <c r="M47" i="26"/>
  <c r="M48" i="26"/>
  <c r="M49" i="26"/>
  <c r="M50" i="26"/>
  <c r="M51" i="26"/>
  <c r="M52" i="26"/>
  <c r="M53" i="26"/>
  <c r="M12" i="26"/>
  <c r="M15" i="26" s="1"/>
  <c r="K13" i="26"/>
  <c r="K14" i="26"/>
  <c r="K18" i="26"/>
  <c r="K19" i="26"/>
  <c r="K20" i="26"/>
  <c r="K21" i="26"/>
  <c r="K22" i="26"/>
  <c r="K23" i="26"/>
  <c r="K24" i="26"/>
  <c r="K28" i="26"/>
  <c r="K29" i="26"/>
  <c r="K30" i="26"/>
  <c r="K31" i="26"/>
  <c r="K32" i="26"/>
  <c r="K33" i="26"/>
  <c r="K34" i="26"/>
  <c r="K35" i="26"/>
  <c r="K36" i="26"/>
  <c r="K37" i="26"/>
  <c r="K38" i="26"/>
  <c r="K39" i="26"/>
  <c r="K43" i="26"/>
  <c r="K44" i="26"/>
  <c r="K45" i="26"/>
  <c r="K46" i="26"/>
  <c r="K47" i="26"/>
  <c r="K48" i="26"/>
  <c r="K49" i="26"/>
  <c r="K50" i="26"/>
  <c r="K51" i="26"/>
  <c r="K52" i="26"/>
  <c r="K53" i="26"/>
  <c r="K12" i="26"/>
  <c r="F13" i="27"/>
  <c r="F14" i="27"/>
  <c r="F18" i="27"/>
  <c r="F19" i="27"/>
  <c r="F20" i="27"/>
  <c r="G20" i="28" s="1"/>
  <c r="F21" i="27"/>
  <c r="F22" i="27"/>
  <c r="F23" i="27"/>
  <c r="F24" i="27"/>
  <c r="F28" i="27"/>
  <c r="F29" i="27"/>
  <c r="F30" i="27"/>
  <c r="F31" i="27"/>
  <c r="F32" i="27"/>
  <c r="F33" i="27"/>
  <c r="F34" i="27"/>
  <c r="F35" i="27"/>
  <c r="F36" i="27"/>
  <c r="F37" i="27"/>
  <c r="F38" i="27"/>
  <c r="F39" i="27"/>
  <c r="F43" i="27"/>
  <c r="F44" i="27"/>
  <c r="F45" i="27"/>
  <c r="F46" i="27"/>
  <c r="F47" i="27"/>
  <c r="F48" i="27"/>
  <c r="F49" i="27"/>
  <c r="F50" i="27"/>
  <c r="F51" i="27"/>
  <c r="F52" i="27"/>
  <c r="F53" i="27"/>
  <c r="F12" i="27"/>
  <c r="H54" i="27"/>
  <c r="E54" i="27"/>
  <c r="N50" i="27"/>
  <c r="N46" i="27"/>
  <c r="H40" i="27"/>
  <c r="E40" i="27"/>
  <c r="N39" i="27"/>
  <c r="N34" i="27"/>
  <c r="N30" i="27"/>
  <c r="N28" i="27"/>
  <c r="H25" i="27"/>
  <c r="E25" i="27"/>
  <c r="N24" i="27"/>
  <c r="N20" i="27"/>
  <c r="H15" i="27"/>
  <c r="E15" i="27"/>
  <c r="N13" i="27"/>
  <c r="F7" i="27"/>
  <c r="N39" i="26"/>
  <c r="H54" i="26"/>
  <c r="E54" i="26"/>
  <c r="N53" i="26"/>
  <c r="N52" i="26"/>
  <c r="N51" i="26"/>
  <c r="N50" i="26"/>
  <c r="N49" i="26"/>
  <c r="N48" i="26"/>
  <c r="N47" i="26"/>
  <c r="N46" i="26"/>
  <c r="N45" i="26"/>
  <c r="N44" i="26"/>
  <c r="N43" i="26"/>
  <c r="H40" i="26"/>
  <c r="E40" i="26"/>
  <c r="N38" i="26"/>
  <c r="N37" i="26"/>
  <c r="N36" i="26"/>
  <c r="N35" i="26"/>
  <c r="N34" i="26"/>
  <c r="N33" i="26"/>
  <c r="N32" i="26"/>
  <c r="N31" i="26"/>
  <c r="N30" i="26"/>
  <c r="N29" i="26"/>
  <c r="H25" i="26"/>
  <c r="E25" i="26"/>
  <c r="N24" i="26"/>
  <c r="G24" i="28"/>
  <c r="N23" i="26"/>
  <c r="N22" i="26"/>
  <c r="N21" i="26"/>
  <c r="N20" i="26"/>
  <c r="H15" i="26"/>
  <c r="E15" i="26"/>
  <c r="N14" i="26"/>
  <c r="N13" i="26"/>
  <c r="N12" i="26"/>
  <c r="G15" i="26"/>
  <c r="F7" i="26"/>
  <c r="D27" i="9"/>
  <c r="H18" i="25"/>
  <c r="H53" i="25"/>
  <c r="H52" i="25"/>
  <c r="H51" i="25"/>
  <c r="H50" i="25"/>
  <c r="H49" i="25"/>
  <c r="H48" i="25"/>
  <c r="H47" i="25"/>
  <c r="H46" i="25"/>
  <c r="H45" i="25"/>
  <c r="H44" i="25"/>
  <c r="H43" i="25"/>
  <c r="H39" i="25"/>
  <c r="H38" i="25"/>
  <c r="H37" i="25"/>
  <c r="H36" i="25"/>
  <c r="H35" i="25"/>
  <c r="H34" i="25"/>
  <c r="H33" i="25"/>
  <c r="H32" i="25"/>
  <c r="H31" i="25"/>
  <c r="H30" i="25"/>
  <c r="H29" i="25"/>
  <c r="H28" i="25"/>
  <c r="H24" i="25"/>
  <c r="H23" i="25"/>
  <c r="H22" i="25"/>
  <c r="H21" i="25"/>
  <c r="H20" i="25"/>
  <c r="H19" i="25"/>
  <c r="H14" i="25"/>
  <c r="H13" i="25"/>
  <c r="F12" i="25"/>
  <c r="H12" i="25"/>
  <c r="E57" i="25"/>
  <c r="E53" i="25"/>
  <c r="E52" i="25"/>
  <c r="E51" i="25"/>
  <c r="E50" i="25"/>
  <c r="E49" i="25"/>
  <c r="E48" i="25"/>
  <c r="E47" i="25"/>
  <c r="E46" i="25"/>
  <c r="E45" i="25"/>
  <c r="E44" i="25"/>
  <c r="E43" i="25"/>
  <c r="E39" i="25"/>
  <c r="E38" i="25"/>
  <c r="E37" i="25"/>
  <c r="E36" i="25"/>
  <c r="E35" i="25"/>
  <c r="E34" i="25"/>
  <c r="E33" i="25"/>
  <c r="E32" i="25"/>
  <c r="E31" i="25"/>
  <c r="E30" i="25"/>
  <c r="E29" i="25"/>
  <c r="E28" i="25"/>
  <c r="E24" i="25"/>
  <c r="E23" i="25"/>
  <c r="E22" i="25"/>
  <c r="E21" i="25"/>
  <c r="E20" i="25"/>
  <c r="E19" i="25"/>
  <c r="E18" i="25"/>
  <c r="E14" i="25"/>
  <c r="E13" i="25"/>
  <c r="E12" i="25"/>
  <c r="F53" i="25"/>
  <c r="F52" i="25"/>
  <c r="F51" i="25"/>
  <c r="F50" i="25"/>
  <c r="F49" i="25"/>
  <c r="F48" i="25"/>
  <c r="F47" i="25"/>
  <c r="F46" i="25"/>
  <c r="F45" i="25"/>
  <c r="F44" i="25"/>
  <c r="F43" i="25"/>
  <c r="F39" i="25"/>
  <c r="F38" i="25"/>
  <c r="F37" i="25"/>
  <c r="F36" i="25"/>
  <c r="F35" i="25"/>
  <c r="F34" i="25"/>
  <c r="F33" i="25"/>
  <c r="F32" i="25"/>
  <c r="F31" i="25"/>
  <c r="F30" i="25"/>
  <c r="F29" i="25"/>
  <c r="F28" i="25"/>
  <c r="F24" i="25"/>
  <c r="F23" i="25"/>
  <c r="F22" i="25"/>
  <c r="F21" i="25"/>
  <c r="F20" i="25"/>
  <c r="F19" i="25"/>
  <c r="F18" i="25"/>
  <c r="F14" i="25"/>
  <c r="F13" i="25"/>
  <c r="F7" i="25"/>
  <c r="F14" i="24"/>
  <c r="F18" i="24"/>
  <c r="F19" i="24"/>
  <c r="F20" i="24"/>
  <c r="F21" i="24"/>
  <c r="F22" i="24"/>
  <c r="F23" i="24"/>
  <c r="F24" i="24"/>
  <c r="F28" i="24"/>
  <c r="F29" i="24"/>
  <c r="F30" i="24"/>
  <c r="F31" i="24"/>
  <c r="F32" i="24"/>
  <c r="F33" i="24"/>
  <c r="F34" i="24"/>
  <c r="F35" i="24"/>
  <c r="F36" i="24"/>
  <c r="F37" i="24"/>
  <c r="F38" i="24"/>
  <c r="F39" i="24"/>
  <c r="F43" i="24"/>
  <c r="F44" i="24"/>
  <c r="F45" i="24"/>
  <c r="F46" i="24"/>
  <c r="F47" i="24"/>
  <c r="F48" i="24"/>
  <c r="F49" i="24"/>
  <c r="F50" i="24"/>
  <c r="F51" i="24"/>
  <c r="F52" i="24"/>
  <c r="F53" i="24"/>
  <c r="F12" i="24"/>
  <c r="H54" i="24"/>
  <c r="E54" i="24"/>
  <c r="H40" i="24"/>
  <c r="E40" i="24"/>
  <c r="H25" i="24"/>
  <c r="E25" i="24"/>
  <c r="H15" i="24"/>
  <c r="E15" i="24"/>
  <c r="F7" i="24"/>
  <c r="G19" i="25"/>
  <c r="G15" i="14"/>
  <c r="H15" i="14"/>
  <c r="E15" i="14"/>
  <c r="F7" i="14"/>
  <c r="M33" i="27" l="1"/>
  <c r="M44" i="27"/>
  <c r="N36" i="28"/>
  <c r="N44" i="27"/>
  <c r="K18" i="27"/>
  <c r="N18" i="27"/>
  <c r="N29" i="27"/>
  <c r="N48" i="27"/>
  <c r="N52" i="27"/>
  <c r="K22" i="27"/>
  <c r="M53" i="28"/>
  <c r="M32" i="28"/>
  <c r="K12" i="28"/>
  <c r="K32" i="27"/>
  <c r="N21" i="28"/>
  <c r="K38" i="27"/>
  <c r="K45" i="27"/>
  <c r="M53" i="27"/>
  <c r="N53" i="28"/>
  <c r="N22" i="27"/>
  <c r="N33" i="27"/>
  <c r="N37" i="27"/>
  <c r="N45" i="27"/>
  <c r="N49" i="27"/>
  <c r="N53" i="27"/>
  <c r="K29" i="27"/>
  <c r="N19" i="28"/>
  <c r="N38" i="27"/>
  <c r="M21" i="28"/>
  <c r="M34" i="28"/>
  <c r="M20" i="28"/>
  <c r="G47" i="25"/>
  <c r="G19" i="28"/>
  <c r="G12" i="28"/>
  <c r="G39" i="28"/>
  <c r="G31" i="28"/>
  <c r="G29" i="25"/>
  <c r="G53" i="28"/>
  <c r="G49" i="28"/>
  <c r="G38" i="28"/>
  <c r="G23" i="28"/>
  <c r="K18" i="28"/>
  <c r="G33" i="25"/>
  <c r="G43" i="25"/>
  <c r="G50" i="25"/>
  <c r="G44" i="28"/>
  <c r="G33" i="28"/>
  <c r="G29" i="28"/>
  <c r="G22" i="28"/>
  <c r="G18" i="28"/>
  <c r="G23" i="25"/>
  <c r="G21" i="28"/>
  <c r="G47" i="28"/>
  <c r="G43" i="28"/>
  <c r="M45" i="28"/>
  <c r="K25" i="26"/>
  <c r="M25" i="26"/>
  <c r="M30" i="28"/>
  <c r="K45" i="28"/>
  <c r="M54" i="26"/>
  <c r="N45" i="28"/>
  <c r="N35" i="28"/>
  <c r="M40" i="26"/>
  <c r="H40" i="28"/>
  <c r="K52" i="28"/>
  <c r="G52" i="28"/>
  <c r="G51" i="28"/>
  <c r="G50" i="28"/>
  <c r="N49" i="28"/>
  <c r="G48" i="28"/>
  <c r="K54" i="26"/>
  <c r="G46" i="28"/>
  <c r="G45" i="28"/>
  <c r="G37" i="28"/>
  <c r="K37" i="28"/>
  <c r="G36" i="28"/>
  <c r="G35" i="28"/>
  <c r="G34" i="28"/>
  <c r="G32" i="28"/>
  <c r="K40" i="26"/>
  <c r="G30" i="28"/>
  <c r="G28" i="28"/>
  <c r="G13" i="28"/>
  <c r="G14" i="28"/>
  <c r="K15" i="26"/>
  <c r="I15" i="24"/>
  <c r="G51" i="25"/>
  <c r="G46" i="25"/>
  <c r="G37" i="25"/>
  <c r="G13" i="25"/>
  <c r="G21" i="25"/>
  <c r="I15" i="14"/>
  <c r="E15" i="25"/>
  <c r="G22" i="25"/>
  <c r="G52" i="25"/>
  <c r="G48" i="25"/>
  <c r="G44" i="25"/>
  <c r="H15" i="25"/>
  <c r="G30" i="25"/>
  <c r="G38" i="25"/>
  <c r="G45" i="25"/>
  <c r="G53" i="25"/>
  <c r="G12" i="25"/>
  <c r="G36" i="25"/>
  <c r="G32" i="25"/>
  <c r="G28" i="25"/>
  <c r="I12" i="25"/>
  <c r="I15" i="25" s="1"/>
  <c r="G39" i="25"/>
  <c r="G35" i="25"/>
  <c r="G31" i="25"/>
  <c r="G24" i="25"/>
  <c r="G20" i="25"/>
  <c r="G14" i="25"/>
  <c r="G34" i="25"/>
  <c r="G49" i="25"/>
  <c r="K21" i="28"/>
  <c r="E15" i="28"/>
  <c r="I15" i="27"/>
  <c r="N32" i="27"/>
  <c r="K14" i="27"/>
  <c r="K15" i="27" s="1"/>
  <c r="N48" i="28"/>
  <c r="M38" i="28"/>
  <c r="N30" i="28"/>
  <c r="N12" i="27"/>
  <c r="M43" i="27"/>
  <c r="H56" i="27"/>
  <c r="H58" i="27" s="1"/>
  <c r="H58" i="28" s="1"/>
  <c r="E56" i="27"/>
  <c r="E58" i="27" s="1"/>
  <c r="M21" i="27"/>
  <c r="M25" i="27" s="1"/>
  <c r="K13" i="28"/>
  <c r="N32" i="28"/>
  <c r="N46" i="28"/>
  <c r="N31" i="28"/>
  <c r="N14" i="28"/>
  <c r="E54" i="28"/>
  <c r="N51" i="28"/>
  <c r="H54" i="28"/>
  <c r="M52" i="28"/>
  <c r="K36" i="28"/>
  <c r="K22" i="28"/>
  <c r="N15" i="26"/>
  <c r="H56" i="26"/>
  <c r="H58" i="26" s="1"/>
  <c r="N18" i="26"/>
  <c r="N25" i="26" s="1"/>
  <c r="N21" i="27"/>
  <c r="N36" i="27"/>
  <c r="M28" i="27"/>
  <c r="M36" i="27"/>
  <c r="M47" i="27"/>
  <c r="M48" i="28"/>
  <c r="N13" i="28"/>
  <c r="M23" i="28"/>
  <c r="M19" i="28"/>
  <c r="N28" i="28"/>
  <c r="M29" i="28"/>
  <c r="E40" i="28"/>
  <c r="K33" i="28"/>
  <c r="K48" i="28"/>
  <c r="M51" i="28"/>
  <c r="M47" i="28"/>
  <c r="K43" i="28"/>
  <c r="E56" i="26"/>
  <c r="G40" i="26"/>
  <c r="G54" i="26"/>
  <c r="N14" i="27"/>
  <c r="M51" i="27"/>
  <c r="K14" i="28"/>
  <c r="K51" i="28"/>
  <c r="E25" i="28"/>
  <c r="H15" i="28"/>
  <c r="K25" i="27"/>
  <c r="K50" i="28"/>
  <c r="N39" i="28"/>
  <c r="M35" i="28"/>
  <c r="M31" i="28"/>
  <c r="G25" i="24"/>
  <c r="G18" i="25"/>
  <c r="I25" i="24"/>
  <c r="E56" i="24"/>
  <c r="I40" i="24"/>
  <c r="E7" i="27"/>
  <c r="N38" i="28"/>
  <c r="K39" i="28"/>
  <c r="K47" i="28"/>
  <c r="M50" i="28"/>
  <c r="K35" i="28"/>
  <c r="K23" i="28"/>
  <c r="N23" i="28"/>
  <c r="M22" i="28"/>
  <c r="K54" i="27"/>
  <c r="N23" i="27"/>
  <c r="N31" i="27"/>
  <c r="N43" i="27"/>
  <c r="N19" i="27"/>
  <c r="N47" i="27"/>
  <c r="K31" i="27"/>
  <c r="K35" i="27"/>
  <c r="K39" i="27"/>
  <c r="M15" i="27"/>
  <c r="N35" i="27"/>
  <c r="N51" i="27"/>
  <c r="M12" i="28"/>
  <c r="M15" i="28" s="1"/>
  <c r="M18" i="28"/>
  <c r="N22" i="28"/>
  <c r="H25" i="28"/>
  <c r="N37" i="28"/>
  <c r="M44" i="28"/>
  <c r="M46" i="28"/>
  <c r="N50" i="28"/>
  <c r="N44" i="28"/>
  <c r="N52" i="28"/>
  <c r="N43" i="28"/>
  <c r="N47" i="28"/>
  <c r="K30" i="28"/>
  <c r="N34" i="28"/>
  <c r="N29" i="28"/>
  <c r="N33" i="28"/>
  <c r="K29" i="28"/>
  <c r="K19" i="28"/>
  <c r="N20" i="28"/>
  <c r="N24" i="28"/>
  <c r="N12" i="28"/>
  <c r="N54" i="26"/>
  <c r="G54" i="27"/>
  <c r="I54" i="27"/>
  <c r="N28" i="26"/>
  <c r="N40" i="26" s="1"/>
  <c r="I15" i="26"/>
  <c r="H56" i="24"/>
  <c r="I54" i="24"/>
  <c r="G40" i="24"/>
  <c r="G54" i="24"/>
  <c r="G15" i="24"/>
  <c r="G15" i="25" s="1"/>
  <c r="G15" i="28" l="1"/>
  <c r="G25" i="28"/>
  <c r="M54" i="27"/>
  <c r="G54" i="28"/>
  <c r="M56" i="26"/>
  <c r="C14" i="9" s="1"/>
  <c r="H56" i="28"/>
  <c r="G40" i="28"/>
  <c r="K56" i="26"/>
  <c r="C13" i="9" s="1"/>
  <c r="G56" i="26"/>
  <c r="G58" i="26" s="1"/>
  <c r="K15" i="28"/>
  <c r="I40" i="25"/>
  <c r="I56" i="24"/>
  <c r="I58" i="25" s="1"/>
  <c r="I25" i="25"/>
  <c r="I54" i="25"/>
  <c r="E56" i="28"/>
  <c r="E58" i="28" s="1"/>
  <c r="N15" i="27"/>
  <c r="M40" i="27"/>
  <c r="N40" i="27"/>
  <c r="I56" i="27"/>
  <c r="K25" i="28"/>
  <c r="I25" i="28"/>
  <c r="M40" i="28"/>
  <c r="N18" i="28"/>
  <c r="N25" i="28" s="1"/>
  <c r="K54" i="28"/>
  <c r="N25" i="27"/>
  <c r="N15" i="28"/>
  <c r="K40" i="27"/>
  <c r="K56" i="27" s="1"/>
  <c r="M54" i="28"/>
  <c r="N40" i="28"/>
  <c r="F12" i="9"/>
  <c r="E58" i="24"/>
  <c r="F11" i="9"/>
  <c r="K40" i="28"/>
  <c r="M25" i="28"/>
  <c r="N54" i="27"/>
  <c r="I40" i="28"/>
  <c r="N54" i="28"/>
  <c r="I54" i="28"/>
  <c r="N56" i="26"/>
  <c r="G56" i="27"/>
  <c r="G58" i="27" s="1"/>
  <c r="G58" i="28" s="1"/>
  <c r="I56" i="26"/>
  <c r="I58" i="26" s="1"/>
  <c r="F13" i="9" l="1"/>
  <c r="K58" i="27"/>
  <c r="G13" i="9"/>
  <c r="M56" i="27"/>
  <c r="G56" i="28"/>
  <c r="M56" i="28"/>
  <c r="I56" i="25"/>
  <c r="I56" i="28"/>
  <c r="N56" i="28"/>
  <c r="K56" i="28"/>
  <c r="N56" i="27"/>
  <c r="N58" i="27" s="1"/>
  <c r="N58" i="28" s="1"/>
  <c r="A2" i="23"/>
  <c r="A2" i="22"/>
  <c r="A2" i="21"/>
  <c r="B30" i="10"/>
  <c r="B29" i="10"/>
  <c r="E76" i="4"/>
  <c r="D17" i="11" s="1"/>
  <c r="G17" i="11" s="1"/>
  <c r="E75" i="4"/>
  <c r="D77" i="4"/>
  <c r="C77" i="4"/>
  <c r="D28" i="10"/>
  <c r="B28" i="10"/>
  <c r="B27" i="10"/>
  <c r="F7" i="9"/>
  <c r="C34" i="19"/>
  <c r="C29" i="19"/>
  <c r="B28" i="19"/>
  <c r="B33" i="19"/>
  <c r="B38" i="19"/>
  <c r="B38" i="9"/>
  <c r="B37" i="9"/>
  <c r="B36" i="9"/>
  <c r="B35" i="9"/>
  <c r="B45" i="9"/>
  <c r="B44" i="9"/>
  <c r="B43" i="9"/>
  <c r="B42" i="9"/>
  <c r="H22" i="11"/>
  <c r="E22" i="11"/>
  <c r="D20" i="10"/>
  <c r="G23" i="9" s="1"/>
  <c r="E20" i="10"/>
  <c r="F14" i="9" l="1"/>
  <c r="G14" i="9" s="1"/>
  <c r="M58" i="27"/>
  <c r="M58" i="28" s="1"/>
  <c r="E7" i="26"/>
  <c r="E7" i="14"/>
  <c r="E77" i="4"/>
  <c r="G19" i="9" s="1"/>
  <c r="D12" i="11" s="1"/>
  <c r="G12" i="11" s="1"/>
  <c r="C20" i="10" l="1"/>
  <c r="F46" i="9" l="1"/>
  <c r="D46" i="9"/>
  <c r="F39" i="9"/>
  <c r="D39" i="9"/>
  <c r="D32" i="9"/>
  <c r="G15" i="9" l="1"/>
  <c r="B45" i="19" l="1"/>
  <c r="A2" i="19" l="1"/>
  <c r="F14" i="19"/>
  <c r="E19" i="19"/>
  <c r="F19" i="19" s="1"/>
  <c r="E24" i="19"/>
  <c r="F24" i="19" s="1"/>
  <c r="E30" i="19"/>
  <c r="F30" i="19" s="1"/>
  <c r="E31" i="19"/>
  <c r="F31" i="19" s="1"/>
  <c r="E35" i="19"/>
  <c r="F35" i="19" s="1"/>
  <c r="E36" i="19"/>
  <c r="F36" i="19" s="1"/>
  <c r="E40" i="19"/>
  <c r="F40" i="19" s="1"/>
  <c r="E41" i="19"/>
  <c r="F41" i="19" s="1"/>
  <c r="A33" i="2" l="1"/>
  <c r="A3" i="34" l="1"/>
  <c r="A3" i="31"/>
  <c r="A3" i="30"/>
  <c r="A3" i="33"/>
  <c r="A3" i="32"/>
  <c r="A3" i="26"/>
  <c r="A3" i="24"/>
  <c r="A3" i="28"/>
  <c r="A3" i="27"/>
  <c r="A3" i="25"/>
  <c r="A3" i="23"/>
  <c r="A3" i="21"/>
  <c r="A3" i="22"/>
  <c r="A3" i="16"/>
  <c r="A3" i="9"/>
  <c r="A3" i="18"/>
  <c r="A3" i="11"/>
  <c r="A11" i="16"/>
  <c r="A3" i="14"/>
  <c r="A3" i="10"/>
  <c r="A3" i="12"/>
  <c r="A3" i="4"/>
  <c r="A3" i="19"/>
  <c r="A3" i="5"/>
  <c r="A3" i="6"/>
  <c r="A3" i="3"/>
  <c r="A21" i="2" l="1"/>
  <c r="F39" i="2"/>
  <c r="H41" i="2"/>
  <c r="A1" i="34" l="1"/>
  <c r="A1" i="31"/>
  <c r="A1" i="30"/>
  <c r="A1" i="33"/>
  <c r="A1" i="32"/>
  <c r="A1" i="27"/>
  <c r="A1" i="25"/>
  <c r="A1" i="26"/>
  <c r="A1" i="28"/>
  <c r="A1" i="24"/>
  <c r="A1" i="23"/>
  <c r="A1" i="21"/>
  <c r="A1" i="22"/>
  <c r="A7" i="16"/>
  <c r="A1" i="16"/>
  <c r="A1" i="19"/>
  <c r="A2" i="18" l="1"/>
  <c r="A1" i="18"/>
  <c r="A1" i="14" l="1"/>
  <c r="H54" i="14" l="1"/>
  <c r="H54" i="25" s="1"/>
  <c r="G54" i="25"/>
  <c r="E54" i="14"/>
  <c r="E54" i="25" s="1"/>
  <c r="H40" i="14"/>
  <c r="H40" i="25" s="1"/>
  <c r="G40" i="25"/>
  <c r="E40" i="14"/>
  <c r="E40" i="25" s="1"/>
  <c r="H25" i="14"/>
  <c r="H25" i="25" s="1"/>
  <c r="G25" i="14"/>
  <c r="G25" i="25" s="1"/>
  <c r="E25" i="14"/>
  <c r="E56" i="14" l="1"/>
  <c r="E25" i="25"/>
  <c r="H56" i="14"/>
  <c r="G56" i="14"/>
  <c r="G56" i="25" s="1"/>
  <c r="I54" i="14"/>
  <c r="I40" i="14"/>
  <c r="I25" i="14"/>
  <c r="C12" i="9" l="1"/>
  <c r="G12" i="9" s="1"/>
  <c r="H56" i="25"/>
  <c r="C11" i="9"/>
  <c r="E56" i="25"/>
  <c r="I56" i="14"/>
  <c r="I58" i="14" s="1"/>
  <c r="D11" i="11" l="1"/>
  <c r="G11" i="9"/>
  <c r="D29" i="10"/>
  <c r="E58" i="25"/>
  <c r="A2" i="3"/>
  <c r="A1" i="3"/>
  <c r="A2" i="16"/>
  <c r="A2" i="12"/>
  <c r="A2" i="11"/>
  <c r="A2" i="10"/>
  <c r="A2" i="9"/>
  <c r="A1" i="12"/>
  <c r="A2" i="6"/>
  <c r="A2" i="5"/>
  <c r="A2" i="4"/>
  <c r="A1" i="11"/>
  <c r="A1" i="10"/>
  <c r="A1" i="9"/>
  <c r="A1" i="6"/>
  <c r="A1" i="5"/>
  <c r="A1" i="4"/>
  <c r="D16" i="11" l="1"/>
  <c r="E18" i="11" s="1"/>
  <c r="E13" i="11"/>
  <c r="G11" i="11"/>
  <c r="E20" i="11" l="1"/>
  <c r="E24" i="11" s="1"/>
  <c r="E28" i="11" s="1"/>
  <c r="G16" i="11"/>
  <c r="H18" i="11" s="1"/>
  <c r="H13" i="11"/>
  <c r="G20" i="9"/>
  <c r="H20" i="11" l="1"/>
  <c r="H24" i="11" s="1"/>
  <c r="H28" i="11" s="1"/>
  <c r="H30" i="11" s="1"/>
  <c r="G24" i="9" s="1"/>
  <c r="C12" i="10"/>
  <c r="C23" i="10" s="1"/>
  <c r="D31" i="10"/>
  <c r="D12" i="10" s="1"/>
  <c r="D23" i="10" l="1"/>
  <c r="E12" i="10"/>
  <c r="E23" i="10" s="1"/>
  <c r="G22" i="9"/>
  <c r="G25" i="9" s="1"/>
  <c r="G31" i="9" l="1"/>
  <c r="G38" i="9" s="1"/>
  <c r="G28" i="9"/>
  <c r="G35" i="9" s="1"/>
  <c r="G30" i="9"/>
  <c r="G37" i="9" s="1"/>
  <c r="G29" i="9"/>
  <c r="G36" i="9" s="1"/>
  <c r="G42" i="9"/>
  <c r="G45" i="9"/>
  <c r="H31" i="9"/>
  <c r="G43" i="9"/>
  <c r="G32" i="9"/>
  <c r="G44" i="9" l="1"/>
  <c r="H30" i="9"/>
  <c r="E39" i="19"/>
  <c r="D39" i="19" s="1"/>
  <c r="E22" i="19"/>
  <c r="H29" i="9"/>
  <c r="E34" i="19"/>
  <c r="E17" i="19"/>
  <c r="H28" i="9"/>
  <c r="E12" i="19"/>
  <c r="D12" i="19" s="1"/>
  <c r="E29" i="19"/>
  <c r="F13" i="19"/>
  <c r="H32" i="9" l="1"/>
  <c r="F39" i="19"/>
  <c r="F29" i="19"/>
  <c r="D29" i="19"/>
  <c r="F22" i="19"/>
  <c r="D22" i="19"/>
  <c r="D17" i="19"/>
  <c r="F17" i="19"/>
  <c r="D34" i="19"/>
  <c r="F34" i="19"/>
  <c r="F12" i="19"/>
  <c r="F18" i="19" l="1"/>
</calcChain>
</file>

<file path=xl/sharedStrings.xml><?xml version="1.0" encoding="utf-8"?>
<sst xmlns="http://schemas.openxmlformats.org/spreadsheetml/2006/main" count="1320" uniqueCount="440">
  <si>
    <t>Description</t>
  </si>
  <si>
    <t>(a)</t>
  </si>
  <si>
    <t>(b)</t>
  </si>
  <si>
    <t>(c)</t>
  </si>
  <si>
    <t>(d)</t>
  </si>
  <si>
    <t>(e)</t>
  </si>
  <si>
    <t>(f)</t>
  </si>
  <si>
    <t>(g)</t>
  </si>
  <si>
    <t>Accumulated Depreciation</t>
  </si>
  <si>
    <t>Total</t>
  </si>
  <si>
    <t>Rate Class</t>
  </si>
  <si>
    <t>Depreciation Expense</t>
  </si>
  <si>
    <t>Ref</t>
  </si>
  <si>
    <t>Return</t>
  </si>
  <si>
    <t>Federal Income Tax</t>
  </si>
  <si>
    <t>Change in Federal Income Tax</t>
  </si>
  <si>
    <t xml:space="preserve">Property-related Taxes (Ad Valorem) </t>
  </si>
  <si>
    <t>Proposed</t>
  </si>
  <si>
    <t>Notes:</t>
  </si>
  <si>
    <t>Calculation of the Interim Rate Adjustment Amount:</t>
  </si>
  <si>
    <t>1.</t>
  </si>
  <si>
    <t>3.</t>
  </si>
  <si>
    <t>4.</t>
  </si>
  <si>
    <t>5.</t>
  </si>
  <si>
    <t>6.</t>
  </si>
  <si>
    <t>7.</t>
  </si>
  <si>
    <t>Proposed Implementation Date:</t>
  </si>
  <si>
    <t>Date</t>
  </si>
  <si>
    <t>Signature</t>
  </si>
  <si>
    <t>Address:</t>
  </si>
  <si>
    <t>Phone:</t>
  </si>
  <si>
    <t>Email address:</t>
  </si>
  <si>
    <t>Name:</t>
  </si>
  <si>
    <t>Title:</t>
  </si>
  <si>
    <t>Allocated Utility Plant Investment (If applicable)</t>
  </si>
  <si>
    <t>Allocated Accumulated Depreciation (If applicable)</t>
  </si>
  <si>
    <t>Railroad Commission of Texas</t>
  </si>
  <si>
    <t>Notice</t>
  </si>
  <si>
    <t>Signature Page</t>
  </si>
  <si>
    <r>
      <t xml:space="preserve">Alternative </t>
    </r>
    <r>
      <rPr>
        <sz val="10"/>
        <rFont val="Arial"/>
        <family val="2"/>
      </rPr>
      <t>contact regarding this report:</t>
    </r>
  </si>
  <si>
    <t>Total (Sum of Ln 18 through Ln 21)</t>
  </si>
  <si>
    <t>report; that to the best of my knowledge, information, and belief, all statements of fact contained in</t>
  </si>
  <si>
    <t>the said report are true and the said report is a correct statement of the business and affairs of the</t>
  </si>
  <si>
    <t>Table of Contents</t>
  </si>
  <si>
    <t>Schedule Description</t>
  </si>
  <si>
    <t>Tab Reference</t>
  </si>
  <si>
    <t>IRA-1</t>
  </si>
  <si>
    <t>IRA-2</t>
  </si>
  <si>
    <t>IRA-3</t>
  </si>
  <si>
    <t>IRA-4</t>
  </si>
  <si>
    <t>IRA-5</t>
  </si>
  <si>
    <t>IRA-6</t>
  </si>
  <si>
    <t>IRA-7</t>
  </si>
  <si>
    <t>IRA-8</t>
  </si>
  <si>
    <t>IRA-9</t>
  </si>
  <si>
    <t>8.</t>
  </si>
  <si>
    <t>Revenue-related Taxes and State Margin Tax</t>
  </si>
  <si>
    <t>Adjustments</t>
  </si>
  <si>
    <t>I understand that until the issuance of a final order or decision by a regulatory authority in a rate case</t>
  </si>
  <si>
    <t>Line No.</t>
  </si>
  <si>
    <t>FERC Account No.</t>
  </si>
  <si>
    <t>(h)</t>
  </si>
  <si>
    <t>(i)</t>
  </si>
  <si>
    <t>(j)</t>
  </si>
  <si>
    <t>(k)</t>
  </si>
  <si>
    <t>1. INTANGIBLE PLANT</t>
  </si>
  <si>
    <t>Other Equipment</t>
  </si>
  <si>
    <t>Subtotal</t>
  </si>
  <si>
    <t>Structures and Improvements</t>
  </si>
  <si>
    <t>Compressor Station Equipment</t>
  </si>
  <si>
    <t>4. TRANSMISSION PLANT</t>
  </si>
  <si>
    <t>365.1-365.2</t>
  </si>
  <si>
    <t>Mains</t>
  </si>
  <si>
    <t>Communication Equipment</t>
  </si>
  <si>
    <t>5. DISTRIBUTION PLANT</t>
  </si>
  <si>
    <t>Meas. and Reg. Station Equipment</t>
  </si>
  <si>
    <t>Services</t>
  </si>
  <si>
    <t>386 &amp; 387</t>
  </si>
  <si>
    <t>6. GENERAL PLANT</t>
  </si>
  <si>
    <t>Transportation Equipment</t>
  </si>
  <si>
    <t>Net Plant</t>
  </si>
  <si>
    <t>TOTAL</t>
  </si>
  <si>
    <t>Adjusted Total</t>
  </si>
  <si>
    <t>Current and Proposed Bill Information - With Gas Cost</t>
  </si>
  <si>
    <t>Difference</t>
  </si>
  <si>
    <t>% Change</t>
  </si>
  <si>
    <t>Current and Proposed Bill Information - Without Gas Cost</t>
  </si>
  <si>
    <t>Current*</t>
  </si>
  <si>
    <t>IRA-10</t>
  </si>
  <si>
    <t>IRA-11</t>
  </si>
  <si>
    <t>Footnotes Page</t>
  </si>
  <si>
    <t>of</t>
  </si>
  <si>
    <t xml:space="preserve">to the </t>
  </si>
  <si>
    <t xml:space="preserve">for the </t>
  </si>
  <si>
    <t>How many months are included in the filing period?</t>
  </si>
  <si>
    <t>9.</t>
  </si>
  <si>
    <t xml:space="preserve">2. </t>
  </si>
  <si>
    <t>Provide the exact name of the utility.</t>
  </si>
  <si>
    <t>Provide the date when the utility was originally organized.</t>
  </si>
  <si>
    <t>Footnotes</t>
  </si>
  <si>
    <t>In what year does the test period end?</t>
  </si>
  <si>
    <t>What is the submission date for this filing?</t>
  </si>
  <si>
    <t>Date of Submission:</t>
  </si>
  <si>
    <t>Is this an original or a revised submission? (Enter either 'an original' or 'a revised' below.)</t>
  </si>
  <si>
    <t>This rate adjustment will impact the:</t>
  </si>
  <si>
    <t>10.</t>
  </si>
  <si>
    <t>11.</t>
  </si>
  <si>
    <t>12.</t>
  </si>
  <si>
    <t xml:space="preserve">Provide the name, title, phone number, email address, and office address for the Company representative to whom correspondence should be addressed concerning this report.
</t>
  </si>
  <si>
    <t xml:space="preserve">Provide the name, title, phone number, email address, and office address of any other individual designated by the utility to answer questions regarding this report (optional).
</t>
  </si>
  <si>
    <t>Provide the address for the office where the Company's records are kept.</t>
  </si>
  <si>
    <t>Attach the Company's proposed Notice.</t>
  </si>
  <si>
    <t xml:space="preserve">3. </t>
  </si>
  <si>
    <t>Please also provide an electronic copy of the proposed Notice in Microsoft Word with the filing.</t>
  </si>
  <si>
    <t>Residential</t>
  </si>
  <si>
    <t xml:space="preserve">     Initial Block Rate</t>
  </si>
  <si>
    <t xml:space="preserve">     Customer Charge</t>
  </si>
  <si>
    <t>Commercial</t>
  </si>
  <si>
    <t>Bill Comparisons</t>
  </si>
  <si>
    <t>13.</t>
  </si>
  <si>
    <t>What is the cost of gas per MCF used in calculating average bills for IRA-4?</t>
  </si>
  <si>
    <t xml:space="preserve">above-named respondent in respect to each and every matter set forth therein during the </t>
  </si>
  <si>
    <t>14.</t>
  </si>
  <si>
    <t>In what Gas Utilities Docket were current rates set? Provide the docket number only.</t>
  </si>
  <si>
    <t>Federal Income Tax Rate</t>
  </si>
  <si>
    <t>Meters</t>
  </si>
  <si>
    <t>Meter Installations</t>
  </si>
  <si>
    <t>Regulators</t>
  </si>
  <si>
    <t>Rate of Return</t>
  </si>
  <si>
    <t>Interim Rate Adjustment Amount per Rate Class:</t>
  </si>
  <si>
    <t>Total Service Area:</t>
  </si>
  <si>
    <t>Monthly Initial Block Rate Adjustment:</t>
  </si>
  <si>
    <t>Monthly Customer Charge Adjustment:</t>
  </si>
  <si>
    <t>Change</t>
  </si>
  <si>
    <t>Non Revenue - Related</t>
  </si>
  <si>
    <t>Ad Valorem Tax</t>
  </si>
  <si>
    <t>Revenue - Related</t>
  </si>
  <si>
    <t>State Gross Receipts - Tax</t>
  </si>
  <si>
    <t>Local Gross Receipts - Tax</t>
  </si>
  <si>
    <t>Railroad Commission - Gas Utility Tax</t>
  </si>
  <si>
    <t>Total Revenue Related Taxes</t>
  </si>
  <si>
    <t>TOTAL TAXES OTHER THAN INCOME</t>
  </si>
  <si>
    <t>Current Tax</t>
  </si>
  <si>
    <t>Beginning Tax (1)</t>
  </si>
  <si>
    <t>( e)</t>
  </si>
  <si>
    <t>Ad Valorem and Revenue-related Tax</t>
  </si>
  <si>
    <t>Ad Valorem Tax Change:</t>
  </si>
  <si>
    <t>Return on Investment</t>
  </si>
  <si>
    <t>Interest Expense</t>
  </si>
  <si>
    <t>Weighted Cost of Debt</t>
  </si>
  <si>
    <t>After Tax Income</t>
  </si>
  <si>
    <t>Gross-up Factor</t>
  </si>
  <si>
    <t>Before Tax Return</t>
  </si>
  <si>
    <t>Prior Year</t>
  </si>
  <si>
    <t>Current Year</t>
  </si>
  <si>
    <t>=1+(E26/(1-E26)</t>
  </si>
  <si>
    <t>=1+(H26/(1-H26)</t>
  </si>
  <si>
    <t>Public Authority</t>
  </si>
  <si>
    <t>Resale</t>
  </si>
  <si>
    <t>15.</t>
  </si>
  <si>
    <t>16.</t>
  </si>
  <si>
    <t>Enter the docket number for the most recent rate case in which rates were set in this service area.</t>
  </si>
  <si>
    <t xml:space="preserve">- OR - </t>
  </si>
  <si>
    <t>Change in Investment</t>
  </si>
  <si>
    <t>= (f) - (c) + (d)</t>
  </si>
  <si>
    <t>17.</t>
  </si>
  <si>
    <t>What is the ad valorem tax rate based on the last rate case?</t>
  </si>
  <si>
    <t>Common Equity</t>
  </si>
  <si>
    <t>Capital Structure</t>
  </si>
  <si>
    <t>Cost</t>
  </si>
  <si>
    <t>Weighted Cost</t>
  </si>
  <si>
    <t>Debt</t>
  </si>
  <si>
    <t>Complete the following weighted average cost of capital table using factors set in the most recent rate case for this service area:</t>
  </si>
  <si>
    <t>18.</t>
  </si>
  <si>
    <t>Asset No.</t>
  </si>
  <si>
    <t>Project Reason</t>
  </si>
  <si>
    <t>Project Description</t>
  </si>
  <si>
    <t>Customers Benefited (Location)</t>
  </si>
  <si>
    <t>Customer Class Benefited</t>
  </si>
  <si>
    <t>Total Project Cost</t>
  </si>
  <si>
    <t>Allocation Factor</t>
  </si>
  <si>
    <t>Allocated Cost</t>
  </si>
  <si>
    <t>Organization</t>
  </si>
  <si>
    <t>Franchises and Consents</t>
  </si>
  <si>
    <t>Land and Rights of Way</t>
  </si>
  <si>
    <t>Land and Land Rights</t>
  </si>
  <si>
    <t>Miscellaneous Intangible Plant</t>
  </si>
  <si>
    <t>Meas. and Reg. Station Equipment - General</t>
  </si>
  <si>
    <t>Meas. and Reg. Stations Equipment - City Gates</t>
  </si>
  <si>
    <t>Industrial Meas. and Reg. Station Equipment</t>
  </si>
  <si>
    <t>Other Property and Equipment</t>
  </si>
  <si>
    <t>Office Furniture and Equipment</t>
  </si>
  <si>
    <t>Stores Equipment</t>
  </si>
  <si>
    <t>Tools, Shop and Garage Equipment</t>
  </si>
  <si>
    <t>Lab Equipment</t>
  </si>
  <si>
    <t>Power Operated Equipment</t>
  </si>
  <si>
    <t>Miscellaneous Equipment</t>
  </si>
  <si>
    <t>Other Tangible Property</t>
  </si>
  <si>
    <t>Rate Base Adjustments</t>
  </si>
  <si>
    <t>Allocated Net Plant</t>
  </si>
  <si>
    <t>= (i) x (j)</t>
  </si>
  <si>
    <t>Allocated Gross Plant</t>
  </si>
  <si>
    <t>Allocated Accumulated Depreciation</t>
  </si>
  <si>
    <t>(l)</t>
  </si>
  <si>
    <t>(m)</t>
  </si>
  <si>
    <t>= (h) x (j)</t>
  </si>
  <si>
    <t>Allocated Incremental Plant</t>
  </si>
  <si>
    <t>Allocated Current Plant</t>
  </si>
  <si>
    <t>General Information</t>
  </si>
  <si>
    <t>FERC Account Titles</t>
  </si>
  <si>
    <t>Interim Rate Adjustment Summary</t>
  </si>
  <si>
    <t>Allocated Initial Plant</t>
  </si>
  <si>
    <t>IRA-12</t>
  </si>
  <si>
    <t>IRA-13</t>
  </si>
  <si>
    <t>IRA-14</t>
  </si>
  <si>
    <t>IRA-15</t>
  </si>
  <si>
    <t>IRA-16</t>
  </si>
  <si>
    <t>Federal Income Taxes</t>
  </si>
  <si>
    <t>Ad Valorem and Other Taxes</t>
  </si>
  <si>
    <t>In Service Date</t>
  </si>
  <si>
    <t>Retirement Date</t>
  </si>
  <si>
    <t>Optional:  Provide name for additional Company representative.</t>
  </si>
  <si>
    <t>Enter the email address for the Company's representative.</t>
  </si>
  <si>
    <t>Enter the phone number of the Company's representative.</t>
  </si>
  <si>
    <t>Enter the address of the Company's representative</t>
  </si>
  <si>
    <t>Enter the title of the representative signing the Signature Page.</t>
  </si>
  <si>
    <t>Enter the date the signature page is being signed and sign the form.</t>
  </si>
  <si>
    <t>Test period will auto-populate based on IRA-1.</t>
  </si>
  <si>
    <t>Company name will auto-populate based on IRA-1.</t>
  </si>
  <si>
    <t>Enter footnotes as necessary.</t>
  </si>
  <si>
    <t>Enter the ad valorem tax amount used in the most recent rate case or interim rate adjustment.</t>
  </si>
  <si>
    <t>Enter the ad valorem tax rate derived from the most recent statement of intent.</t>
  </si>
  <si>
    <t>IRA-11 - Allocated Incremental Investment (if applicable)</t>
  </si>
  <si>
    <t>Add any necessary adjustments. Any adjustments will need to be appropriately reflected in IRA-5.</t>
  </si>
  <si>
    <t>Column (j)</t>
  </si>
  <si>
    <t>Enter allocated accumulated depreciation by FERC account as of the end of the test year for this filing.</t>
  </si>
  <si>
    <t>Column (h)</t>
  </si>
  <si>
    <t>Depreciation rates will carry over from IRA-9.</t>
  </si>
  <si>
    <t>Column (f)</t>
  </si>
  <si>
    <t xml:space="preserve">Enter allocated gross plant by FERC account as of the end of the test year for this filing. </t>
  </si>
  <si>
    <t>Column (e)</t>
  </si>
  <si>
    <t>Column (d)</t>
  </si>
  <si>
    <t>Cols (b) &amp; (c)</t>
  </si>
  <si>
    <t>IRA-10 - Allocated Current Plant (if applicable)</t>
  </si>
  <si>
    <t>Enter the allocation factor used to allocate plant to this service area.</t>
  </si>
  <si>
    <t>Enter allocated accumulated depreciation by FERC account as of the beginning of the test year for this filing.</t>
  </si>
  <si>
    <t>Enter depreciation rates approved in the most recent rate case.</t>
  </si>
  <si>
    <t>IRA-9 - Allocated Initial Plant (if applicable*)</t>
  </si>
  <si>
    <t>Enter accumulated depreciation by FERC account as of the end of the test year for this filing.</t>
  </si>
  <si>
    <t>Depreciation rates will carry over from IRA-6.</t>
  </si>
  <si>
    <t xml:space="preserve">Enter gross plant by FERC account as of the end of the test year for this filing. </t>
  </si>
  <si>
    <t>Enter accumulated depreciation by FERC account as of the beginning of the test year for this filing.</t>
  </si>
  <si>
    <t>*Line numbers will change if other rate classes are added.</t>
  </si>
  <si>
    <t>Update to reflect the appropriate rate classes for the service area. Update service area annual volumes and environs only annual volumes by rate class only if the IRA will impact the initial block rate.</t>
  </si>
  <si>
    <t>IRA-5 - Interim Rate Adjustment Summary</t>
  </si>
  <si>
    <t>• Footnote information will auto-populate from IRA-1.</t>
  </si>
  <si>
    <t>Enter Proposed Bill information with and without the cost of gas for each rate class.</t>
  </si>
  <si>
    <t>Enter Current Bill information with and without the cost of gas for each rate class.</t>
  </si>
  <si>
    <t>IRA-4 - Bill Comparisons</t>
  </si>
  <si>
    <t>• Include an electronic copy of the proposed Notice in Microsoft Word with the filing.</t>
  </si>
  <si>
    <t>• Attach a copy of the Company's proposed notice(s).</t>
  </si>
  <si>
    <t>IRA-2 - Notice</t>
  </si>
  <si>
    <t>For a revised filing, identify each location where revised data appears.</t>
  </si>
  <si>
    <t>Complete the shaded cells for the Weighted Average Cost of Capital calculation.</t>
  </si>
  <si>
    <t>Enter the cost of gas per MCF used for the Average Bill Calculation in IRA-4. This will populate footnote two in IRA-4.</t>
  </si>
  <si>
    <t>Enter the docket number in which current rates were set. This will populate column headings throughout the schedules.</t>
  </si>
  <si>
    <t>Enter either 'an original' or 'a revised' based on whether this submission is an original or a revised submission. This will populate the Cover Page.</t>
  </si>
  <si>
    <t>Enter the year in which the previous test year ended. This will populate column headings throughout the schedules.</t>
  </si>
  <si>
    <t>Enter the year in which the test period ends. This will populate the Cover Page, schedule headings, and Signature Page.</t>
  </si>
  <si>
    <t>Indicate whether the requested rate adjustment will impact the initial block rate or the monthly customer charge.</t>
  </si>
  <si>
    <t>Enter the date the utility was organized.</t>
  </si>
  <si>
    <t>Enter the name of the utility. This will populate the Cover Page, schedule headings, and Signature Page.</t>
  </si>
  <si>
    <t>IRA-1 - General Questions</t>
  </si>
  <si>
    <t>Update only if sub-schedules are added to reflect Company structure or operations.</t>
  </si>
  <si>
    <t>Do not enter any information on the Cover Page. The Cover page will auto-populate from IRA-1.</t>
  </si>
  <si>
    <t>Cover Page</t>
  </si>
  <si>
    <t>• The cover page, headings, docket numbers, and test-year dates will auto-populate from IRA-1.</t>
  </si>
  <si>
    <t>• A utility may add additional schedules, columns or rows of information to reflect the methodology and/or factors approved in the Company's last rate case.</t>
  </si>
  <si>
    <t>• After the first IRA, subsequent IRA test periods may only include twelve month periods ending Dec. 31 of each year.</t>
  </si>
  <si>
    <t>• The first Interim Rate Adjustment (IRA) may contain more than twelve but less than 24 months in the test period.</t>
  </si>
  <si>
    <t>• Shaded cells must be updated by the Company.</t>
  </si>
  <si>
    <t>General Instructions</t>
  </si>
  <si>
    <t>Interim Rate Adjustment Application</t>
  </si>
  <si>
    <t>Email:</t>
  </si>
  <si>
    <t>19.</t>
  </si>
  <si>
    <t>Provide the name, title, phone number, email address, and office address for the Company representative to whom correspondence should be addressed regarding this filing.</t>
  </si>
  <si>
    <t>• Columns (e) and (f) will update automatically.</t>
  </si>
  <si>
    <t>IRA-3 - Rate Schedules</t>
  </si>
  <si>
    <t>• Attach copies of the proposed rate schedules.</t>
  </si>
  <si>
    <t>Enter the proposed implementation date of the rates reflected in the rate schedules.</t>
  </si>
  <si>
    <t>Rate Schedules</t>
  </si>
  <si>
    <t xml:space="preserve">Attach the Company's proposed rate schedules. </t>
  </si>
  <si>
    <t>Please also provide clean and redlined electronic copies of the proposed rate schedules in Microsoft Word with the filing.</t>
  </si>
  <si>
    <t>rate schedules before the filing of the rate case are subject to refund.</t>
  </si>
  <si>
    <t>Row 8</t>
  </si>
  <si>
    <t>Row 11</t>
  </si>
  <si>
    <t>Row 14</t>
  </si>
  <si>
    <t>Rows 17-23</t>
  </si>
  <si>
    <t>Rows 26-32</t>
  </si>
  <si>
    <t>Row 35</t>
  </si>
  <si>
    <t>Rows 38-39</t>
  </si>
  <si>
    <t>Row 42</t>
  </si>
  <si>
    <t>Row 45</t>
  </si>
  <si>
    <t>Row 48</t>
  </si>
  <si>
    <t>Row 51</t>
  </si>
  <si>
    <t>Row 54</t>
  </si>
  <si>
    <t>Row 57</t>
  </si>
  <si>
    <t>Row 60</t>
  </si>
  <si>
    <t>Row 63</t>
  </si>
  <si>
    <t>Row 66</t>
  </si>
  <si>
    <t>Row 69</t>
  </si>
  <si>
    <t>Rows 73-74</t>
  </si>
  <si>
    <t>Row 78</t>
  </si>
  <si>
    <t>Row 10</t>
  </si>
  <si>
    <t>Row 7</t>
  </si>
  <si>
    <t>Rows 11-16</t>
  </si>
  <si>
    <t>Rows 28-31</t>
  </si>
  <si>
    <t>Rows 35-38*</t>
  </si>
  <si>
    <t>Rows 42-45*</t>
  </si>
  <si>
    <t>Filing specific data in row 7 will auto-populate from IRA-1.</t>
  </si>
  <si>
    <t>Row 37-45</t>
  </si>
  <si>
    <t>Row 19</t>
  </si>
  <si>
    <t>Row 22</t>
  </si>
  <si>
    <t>Rows 24-26</t>
  </si>
  <si>
    <t>Row 28</t>
  </si>
  <si>
    <t>Row 30</t>
  </si>
  <si>
    <t>Optional:  Repeat process for rows 23-31.</t>
  </si>
  <si>
    <t>Update columns only to include necessary FERC accounts or sub-accounts not already shown.</t>
  </si>
  <si>
    <t>Enter gross plant by FERC account as of the beginning of the test year for this filing. These figures will be the ending plant balances from the previous filing.</t>
  </si>
  <si>
    <t>Enter allocated gross plant by FERC account as of the beginning of the test year for this filing. These figures will be the ending plant balances from the previous filing.</t>
  </si>
  <si>
    <t>Allocation factors will carry over from IRA-9.</t>
  </si>
  <si>
    <t>IRA-14 - Allocated Additions Project Report (if applicable)</t>
  </si>
  <si>
    <t>IRA-15 - Allocated Retirements Project Report (if applicable)</t>
  </si>
  <si>
    <t>Investment Report - Allocated Additions Project Report</t>
  </si>
  <si>
    <t>Investment Report - Allocated Retirements Project Report</t>
  </si>
  <si>
    <t xml:space="preserve">If this is a revised application, identify each schedule number, line number, and column designation where revised input data appears.
</t>
  </si>
  <si>
    <t>Miscellaneous Adjustments</t>
  </si>
  <si>
    <t>Annual Service Area Bill Count:</t>
  </si>
  <si>
    <t>Calculation of Federal Income Tax</t>
  </si>
  <si>
    <t>= (e) - (h)</t>
  </si>
  <si>
    <t>= (e) x (j)</t>
  </si>
  <si>
    <t>Annual Service Area Volumes:</t>
  </si>
  <si>
    <t>Allocated Additions Detail</t>
  </si>
  <si>
    <t xml:space="preserve">IRA Schedule </t>
  </si>
  <si>
    <t>Reference</t>
  </si>
  <si>
    <t>Comments</t>
  </si>
  <si>
    <t>IRA-23 - Signature Page</t>
  </si>
  <si>
    <t>Enter the footnote number or letter.</t>
  </si>
  <si>
    <t>Column (b)</t>
  </si>
  <si>
    <t>Identify the IRA schedule to which the footnote refers.</t>
  </si>
  <si>
    <t>Column (a)</t>
  </si>
  <si>
    <t>IRA-22 - Footnotes</t>
  </si>
  <si>
    <t>IRA-21 - Ad Valorem and Other Taxes</t>
  </si>
  <si>
    <t>IRA-20 - Federal Income Tax</t>
  </si>
  <si>
    <t>IRA-19 - Allocated Retirements Detail (if applicable)</t>
  </si>
  <si>
    <t>Enter allocated plant additions by FERC account only for the investment that took place during the test year.</t>
  </si>
  <si>
    <t>IRA-18 - Allocated Additions Detail (if applicable)</t>
  </si>
  <si>
    <t xml:space="preserve">Enter plant retirements by FERC account only for the investment that took place during the test year. </t>
  </si>
  <si>
    <t xml:space="preserve">Enter plant additions by FERC account only for the investment that took place during the test year. </t>
  </si>
  <si>
    <t>• Include the retirements allocated to the service area portion of the investment report here, if appliable.</t>
  </si>
  <si>
    <t>• Include the additions allocated to the service area portion of the investment report here, if applicable.</t>
  </si>
  <si>
    <t>• Include the retirements portion of the investment report here.</t>
  </si>
  <si>
    <t>• Include the additions portion of the investment report here.</t>
  </si>
  <si>
    <t xml:space="preserve">Allocated Initial Plant </t>
  </si>
  <si>
    <t>Allocated Additions Project Report</t>
  </si>
  <si>
    <t>Allocated Retirements Project Report</t>
  </si>
  <si>
    <t>IRA-17</t>
  </si>
  <si>
    <t>IRA-18</t>
  </si>
  <si>
    <t>IRA-19</t>
  </si>
  <si>
    <t>IRA-20</t>
  </si>
  <si>
    <t>IRA-21</t>
  </si>
  <si>
    <t>IRA-23</t>
  </si>
  <si>
    <t>IRA-22</t>
  </si>
  <si>
    <t>Allocated Retirements Detail</t>
  </si>
  <si>
    <t>= (i) * (j)</t>
  </si>
  <si>
    <t>• Unless the specific instructions for the schedule indicate otherwise, cells that are not shaded generally do not require update.</t>
  </si>
  <si>
    <t>Describe any change in the utility name. Include the effective date of the change and state in which the change took effect.</t>
  </si>
  <si>
    <t>Enter the number of months included in the filing period. This will populate the Cover Page, schedule headings, and Signature Page. The first IRA test period may contain up to but not including 24 months. Subsequent IRA test periods will be twelve months ending December 31 of each year.</t>
  </si>
  <si>
    <t>Enter the date the IRA application will be filed. This will populate the Cover Page.</t>
  </si>
  <si>
    <t>Enter the docket number of the most recent rate case in this service area. This will populate column headings throughout the schedules.</t>
  </si>
  <si>
    <t>What Federal Income Tax rate was approved in the most recent rate case for this service area?</t>
  </si>
  <si>
    <t>• Attach an affidavit that the Notice has been or will be provided by direct mail or bill insert and include the date the notice was or will be provided.</t>
  </si>
  <si>
    <t>• Provide clean and redlined electrinic copies of the proposed rate schedules in Microsoft Word.</t>
  </si>
  <si>
    <t>Update only to reflect adjustments to plant or accumulated depreciation that are not reflected in schedules 6-11. If adjustments are necessary, include footnotes in IRA-22. The unshaded cells will auto-populate.</t>
  </si>
  <si>
    <t>Update to reflect the appropriate rate classes for the service area. Update allocation factors for rate classes as approved in the area's most recent rate case.</t>
  </si>
  <si>
    <t>Update to reflect the appropriate rate classes for the service area. Update annual service area bill count and annual environs only bill count by rate class.</t>
  </si>
  <si>
    <t>Add references to footnotes in IRA-22 Footnotes as necessary.</t>
  </si>
  <si>
    <t>• IRA-8 will autopopulate based on data entered in IRA-6 and IRA-7. Add references to footnotes in IRA-22 as necessary.</t>
  </si>
  <si>
    <t>Note:  IRAs 9, 10, 11, 14, 15, 18, and 19 are only necessary if the service area has plant allocated to it by another group or division.</t>
  </si>
  <si>
    <t>• IRA-11 will autopopulate based on data entered in IRA-9 and IRA-10. Add references to footnotes in IRA-22 as necessary.</t>
  </si>
  <si>
    <t>• IRA-20 will autopopulate using data in IRA-1 and IRA-5.</t>
  </si>
  <si>
    <t>Column (c)</t>
  </si>
  <si>
    <t>Add references to footnotes in IRA-22 as necessary.</t>
  </si>
  <si>
    <t>What is the ad valorem tax rate based on the most recent rate case?</t>
  </si>
  <si>
    <t>Attach an affidavit that Notice has been or will be provided by direct mail or bill insert and include the date notice was or will be provided.</t>
  </si>
  <si>
    <t>Add additional rate classes or revise existing rate classes, if necessary. Include the average consumption used for each average monthly bill calculation.</t>
  </si>
  <si>
    <t>Column (c) is the amount authorized in most recent rate case or interim rate adjustment.</t>
  </si>
  <si>
    <t>This tax is collected through a separate surcharge.</t>
  </si>
  <si>
    <t>Cell D28</t>
  </si>
  <si>
    <t>Cell D30</t>
  </si>
  <si>
    <t>Additions Original Cost</t>
  </si>
  <si>
    <t>Retirements Original Cost</t>
  </si>
  <si>
    <t>What is the test period ending date for the prior filing? MM/DD/YYYY (Either a rate case or IRA)</t>
  </si>
  <si>
    <t>RRC Jurisdiction:</t>
  </si>
  <si>
    <t>that is filed after the implementation of a rate schedule under this section, all amounts collected under the</t>
  </si>
  <si>
    <t>Invested Capital</t>
  </si>
  <si>
    <t>Allocated Retirement Detail</t>
  </si>
  <si>
    <t>Direct Initial Plant</t>
  </si>
  <si>
    <t>Direct Current Plant</t>
  </si>
  <si>
    <t>Direct Incremental Plant</t>
  </si>
  <si>
    <t>Direct Additions Project Report</t>
  </si>
  <si>
    <t>Direct Retirements Project Report</t>
  </si>
  <si>
    <t>Direct Additions Detail</t>
  </si>
  <si>
    <t>Direct Retirements Detail</t>
  </si>
  <si>
    <t>Direct Incremental Investment</t>
  </si>
  <si>
    <t>Investment Report - Direct Additions Project Report</t>
  </si>
  <si>
    <t>Investment Report - Direct Retirements Project Report</t>
  </si>
  <si>
    <t>Direct Retirement Detail</t>
  </si>
  <si>
    <t>IRA-6 - Direct Initial Plant</t>
  </si>
  <si>
    <t>IRA-7 - Direct Current Plant</t>
  </si>
  <si>
    <t>IRA-8 - Direct Incremental Plant</t>
  </si>
  <si>
    <t>IRA-12 - Direct Additions Project Report</t>
  </si>
  <si>
    <t>IRA-13 - Direct Retirements Project Report</t>
  </si>
  <si>
    <t>IRA-16 - Direct Additions Detail</t>
  </si>
  <si>
    <t>IRA-17 - Direct Retirements Detail</t>
  </si>
  <si>
    <t>Month (MM)</t>
  </si>
  <si>
    <t>Day (DD)</t>
  </si>
  <si>
    <t>Year (YYYY)</t>
  </si>
  <si>
    <t>Direct Utility Plant Investment</t>
  </si>
  <si>
    <t>Direct Accumulated Depreciation</t>
  </si>
  <si>
    <t>Allocated Depreciation Expense</t>
  </si>
  <si>
    <t>(n)</t>
  </si>
  <si>
    <t>= (g) x (j)</t>
  </si>
  <si>
    <t>FERC Plant Acct. No.</t>
  </si>
  <si>
    <t>= (g) * (j)</t>
  </si>
  <si>
    <t xml:space="preserve">  Average Monthly Bill** @ ___ Mcf</t>
  </si>
  <si>
    <t>Net Utility Plant Investment (Ln 11 - 12 + 13 - 14 + 15)</t>
  </si>
  <si>
    <t>Interim Rate Adjustment Amount (Sum of Ln 19 through Ln 24)</t>
  </si>
  <si>
    <t>Annual RRC Jurisdiction Bill Count:</t>
  </si>
  <si>
    <t>Annual RRC Jurisdiction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</si>
</sst>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0.0%"/>
    <numFmt numFmtId="168" formatCode="_(* #,##0.000000_);_(* \(#,##0.000000\);_(* &quot;-&quot;??_);_(@_)"/>
    <numFmt numFmtId="169" formatCode="0.0000%"/>
    <numFmt numFmtId="170" formatCode="_(&quot;$&quot;* #,##0.0000_);_(&quot;$&quot;* \(#,##0.0000\);_(&quot;$&quot;* &quot;-&quot;??_);_(@_)"/>
    <numFmt numFmtId="171" formatCode="[$-409]mmmm\ d\,\ yyyy;@"/>
    <numFmt numFmtId="172" formatCode="&quot;$&quot;#,##0.00"/>
    <numFmt numFmtId="173" formatCode="_(&quot;$&quot;* #,##0.0000_);_(&quot;$&quot;* \(#,##0.0000\);_(&quot;$&quot;* &quot;-&quot;????_);_(@_)"/>
  </numFmts>
  <fonts count="2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u/>
      <sz val="10"/>
      <color indexed="12"/>
      <name val="Arial"/>
      <family val="2"/>
    </font>
    <font>
      <sz val="10"/>
      <name val="MS Sans Serif"/>
      <family val="2"/>
    </font>
    <font>
      <b/>
      <sz val="10"/>
      <name val="MS Sans Serif"/>
      <family val="2"/>
    </font>
    <font>
      <u/>
      <sz val="10"/>
      <name val="Arial"/>
      <family val="2"/>
    </font>
    <font>
      <sz val="11"/>
      <color indexed="10"/>
      <name val="Arial"/>
      <family val="2"/>
    </font>
    <font>
      <sz val="11"/>
      <name val="Arial"/>
      <family val="2"/>
    </font>
    <font>
      <b/>
      <sz val="11"/>
      <name val="Arial"/>
      <family val="2"/>
    </font>
    <font>
      <sz val="11"/>
      <name val="Arial"/>
      <family val="2"/>
    </font>
    <font>
      <b/>
      <sz val="10"/>
      <name val="Arial"/>
      <family val="2"/>
    </font>
    <font>
      <sz val="10"/>
      <name val="Arial"/>
      <family val="2"/>
    </font>
    <font>
      <u/>
      <sz val="10"/>
      <color indexed="12"/>
      <name val="Arial"/>
      <family val="2"/>
    </font>
    <font>
      <sz val="10"/>
      <color indexed="10"/>
      <name val="Arial"/>
      <family val="2"/>
    </font>
    <font>
      <sz val="7"/>
      <color indexed="63"/>
      <name val="Consolas"/>
      <family val="3"/>
    </font>
    <font>
      <sz val="8"/>
      <color rgb="FF000000"/>
      <name val="Tahoma"/>
      <family val="2"/>
    </font>
    <font>
      <b/>
      <sz val="10"/>
      <color rgb="FFFF0000"/>
      <name val="Arial"/>
      <family val="2"/>
    </font>
    <font>
      <b/>
      <sz val="10"/>
      <color rgb="FF3333FF"/>
      <name val="Arial"/>
      <family val="2"/>
    </font>
    <font>
      <b/>
      <sz val="12"/>
      <name val="Arial"/>
      <family val="2"/>
    </font>
    <font>
      <b/>
      <u/>
      <sz val="10"/>
      <name val="Arial"/>
      <family val="2"/>
    </font>
  </fonts>
  <fills count="6">
    <fill>
      <patternFill patternType="none"/>
    </fill>
    <fill>
      <patternFill patternType="gray125"/>
    </fill>
    <fill>
      <patternFill patternType="mediumGray">
        <fgColor indexed="22"/>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double">
        <color indexed="64"/>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0" fontId="7" fillId="0" borderId="0" applyNumberFormat="0" applyFill="0" applyBorder="0" applyAlignment="0" applyProtection="0">
      <alignment vertical="top"/>
      <protection locked="0"/>
    </xf>
    <xf numFmtId="9" fontId="3"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1">
      <alignment horizontal="center"/>
    </xf>
    <xf numFmtId="3" fontId="8" fillId="0" borderId="0" applyFont="0" applyFill="0" applyBorder="0" applyAlignment="0" applyProtection="0"/>
    <xf numFmtId="0" fontId="8" fillId="2" borderId="0" applyNumberFormat="0" applyFont="0" applyBorder="0" applyAlignment="0" applyProtection="0"/>
    <xf numFmtId="0" fontId="3" fillId="0" borderId="0"/>
    <xf numFmtId="0" fontId="12"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cellStyleXfs>
  <cellXfs count="413">
    <xf numFmtId="0" fontId="0" fillId="0" borderId="0" xfId="0"/>
    <xf numFmtId="0" fontId="4" fillId="0" borderId="0" xfId="0" applyFont="1" applyAlignment="1">
      <alignment horizontal="center"/>
    </xf>
    <xf numFmtId="0" fontId="5" fillId="0" borderId="0" xfId="0" applyFont="1"/>
    <xf numFmtId="0" fontId="4" fillId="0" borderId="0" xfId="0" applyFont="1" applyBorder="1" applyAlignment="1" applyProtection="1">
      <alignment horizontal="center"/>
    </xf>
    <xf numFmtId="0" fontId="4" fillId="0" borderId="2" xfId="0" applyFont="1" applyBorder="1" applyAlignment="1" applyProtection="1">
      <alignment horizontal="center"/>
    </xf>
    <xf numFmtId="0" fontId="5" fillId="0" borderId="0" xfId="0" quotePrefix="1" applyFont="1" applyAlignment="1" applyProtection="1">
      <alignment horizontal="center"/>
    </xf>
    <xf numFmtId="0" fontId="5" fillId="0" borderId="0" xfId="0" applyFont="1" applyAlignment="1" applyProtection="1">
      <alignment horizontal="center"/>
    </xf>
    <xf numFmtId="0" fontId="5" fillId="0" borderId="0" xfId="0" applyFont="1" applyFill="1" applyAlignment="1" applyProtection="1">
      <alignment horizontal="center"/>
    </xf>
    <xf numFmtId="0" fontId="5" fillId="0" borderId="0" xfId="0" applyFont="1" applyAlignment="1">
      <alignment horizontal="center"/>
    </xf>
    <xf numFmtId="0" fontId="5" fillId="0" borderId="0" xfId="0" applyFont="1" applyFill="1"/>
    <xf numFmtId="0" fontId="5" fillId="0" borderId="0" xfId="0" applyFont="1" applyBorder="1"/>
    <xf numFmtId="0" fontId="0" fillId="0" borderId="0" xfId="0" applyFill="1"/>
    <xf numFmtId="164" fontId="5" fillId="0" borderId="0" xfId="2" applyNumberFormat="1" applyFont="1" applyBorder="1"/>
    <xf numFmtId="164" fontId="5" fillId="0" borderId="0" xfId="2" applyNumberFormat="1" applyFont="1" applyFill="1" applyBorder="1"/>
    <xf numFmtId="0" fontId="5" fillId="0" borderId="0" xfId="0" applyFont="1" applyFill="1" applyBorder="1"/>
    <xf numFmtId="165" fontId="5" fillId="0" borderId="0" xfId="1" applyNumberFormat="1" applyFont="1" applyFill="1" applyBorder="1"/>
    <xf numFmtId="0" fontId="4" fillId="0" borderId="0" xfId="0" applyFont="1" applyAlignment="1"/>
    <xf numFmtId="0" fontId="4" fillId="0" borderId="2" xfId="0" applyFont="1" applyFill="1" applyBorder="1" applyAlignment="1" applyProtection="1">
      <alignment horizontal="center"/>
    </xf>
    <xf numFmtId="0" fontId="5" fillId="0" borderId="0" xfId="0" applyFont="1" applyAlignment="1">
      <alignment horizontal="left"/>
    </xf>
    <xf numFmtId="0" fontId="5" fillId="0" borderId="0" xfId="1" applyNumberFormat="1" applyFont="1" applyFill="1" applyBorder="1" applyAlignment="1">
      <alignment horizontal="center"/>
    </xf>
    <xf numFmtId="0" fontId="5" fillId="0" borderId="0" xfId="1" applyNumberFormat="1" applyFont="1" applyFill="1" applyBorder="1" applyAlignment="1">
      <alignment horizontal="right"/>
    </xf>
    <xf numFmtId="0" fontId="0" fillId="0" borderId="0" xfId="0" applyBorder="1" applyAlignment="1"/>
    <xf numFmtId="0" fontId="4" fillId="0" borderId="0" xfId="0" applyFont="1" applyFill="1"/>
    <xf numFmtId="0" fontId="0" fillId="0" borderId="0" xfId="0" applyFill="1" applyBorder="1" applyAlignment="1"/>
    <xf numFmtId="164" fontId="0" fillId="0" borderId="2" xfId="0" applyNumberFormat="1" applyFill="1" applyBorder="1"/>
    <xf numFmtId="0" fontId="0" fillId="0" borderId="0" xfId="0" applyFill="1" applyAlignment="1">
      <alignment horizontal="center"/>
    </xf>
    <xf numFmtId="165" fontId="5" fillId="0" borderId="0" xfId="1" applyNumberFormat="1" applyFont="1"/>
    <xf numFmtId="165" fontId="5" fillId="0" borderId="0" xfId="0" applyNumberFormat="1" applyFont="1"/>
    <xf numFmtId="164" fontId="0" fillId="0" borderId="0" xfId="2" applyNumberFormat="1" applyFont="1" applyFill="1"/>
    <xf numFmtId="169" fontId="0" fillId="0" borderId="0" xfId="4" applyNumberFormat="1" applyFont="1" applyFill="1" applyAlignment="1">
      <alignment horizontal="center"/>
    </xf>
    <xf numFmtId="164" fontId="3" fillId="0" borderId="0" xfId="2" applyNumberFormat="1" applyFont="1" applyFill="1" applyBorder="1"/>
    <xf numFmtId="170" fontId="5" fillId="0" borderId="0" xfId="2" applyNumberFormat="1" applyFont="1" applyFill="1" applyBorder="1"/>
    <xf numFmtId="0" fontId="11" fillId="0" borderId="0" xfId="0" applyFont="1"/>
    <xf numFmtId="0" fontId="12" fillId="0" borderId="0" xfId="0" applyFont="1"/>
    <xf numFmtId="0" fontId="12" fillId="0" borderId="0" xfId="0" applyFont="1" applyFill="1"/>
    <xf numFmtId="0" fontId="4" fillId="0" borderId="0" xfId="0" applyFont="1"/>
    <xf numFmtId="165" fontId="0" fillId="0" borderId="0" xfId="1" applyNumberFormat="1" applyFont="1" applyFill="1" applyBorder="1"/>
    <xf numFmtId="164" fontId="0" fillId="0" borderId="0" xfId="2" applyNumberFormat="1" applyFont="1" applyFill="1" applyBorder="1"/>
    <xf numFmtId="0" fontId="14" fillId="0" borderId="0" xfId="0" applyFont="1"/>
    <xf numFmtId="0" fontId="15" fillId="0" borderId="0" xfId="0" applyFont="1" applyAlignment="1"/>
    <xf numFmtId="0" fontId="16" fillId="0" borderId="0" xfId="0" applyFont="1"/>
    <xf numFmtId="0" fontId="15" fillId="0" borderId="0" xfId="0" applyFont="1" applyFill="1"/>
    <xf numFmtId="0" fontId="16" fillId="0" borderId="0" xfId="0" applyFont="1" applyFill="1"/>
    <xf numFmtId="0" fontId="15" fillId="0" borderId="0" xfId="0" applyFont="1"/>
    <xf numFmtId="0" fontId="5" fillId="0" borderId="0" xfId="0" quotePrefix="1" applyFont="1" applyFill="1"/>
    <xf numFmtId="0" fontId="5" fillId="0" borderId="5" xfId="0" applyFont="1" applyBorder="1"/>
    <xf numFmtId="166" fontId="0" fillId="0" borderId="0" xfId="4" applyNumberFormat="1" applyFont="1" applyFill="1" applyAlignment="1">
      <alignment horizontal="center"/>
    </xf>
    <xf numFmtId="0" fontId="0" fillId="0" borderId="0" xfId="0" applyFont="1" applyFill="1" applyAlignment="1">
      <alignment horizontal="center"/>
    </xf>
    <xf numFmtId="0" fontId="5" fillId="3" borderId="2" xfId="0" applyFont="1" applyFill="1" applyBorder="1"/>
    <xf numFmtId="165" fontId="5" fillId="3" borderId="2" xfId="1" applyNumberFormat="1" applyFont="1" applyFill="1" applyBorder="1"/>
    <xf numFmtId="165" fontId="5" fillId="3" borderId="0" xfId="1" applyNumberFormat="1" applyFont="1" applyFill="1" applyBorder="1"/>
    <xf numFmtId="0" fontId="5" fillId="3" borderId="2" xfId="0" quotePrefix="1" applyFont="1" applyFill="1" applyBorder="1"/>
    <xf numFmtId="0" fontId="5" fillId="3" borderId="6" xfId="0" applyFont="1" applyFill="1" applyBorder="1"/>
    <xf numFmtId="0" fontId="17" fillId="3" borderId="2" xfId="3" applyFont="1" applyFill="1" applyBorder="1" applyAlignment="1" applyProtection="1"/>
    <xf numFmtId="0" fontId="4" fillId="0" borderId="2" xfId="0" applyFont="1" applyBorder="1" applyAlignment="1">
      <alignment horizontal="left"/>
    </xf>
    <xf numFmtId="0" fontId="18" fillId="0" borderId="0" xfId="0" applyFont="1"/>
    <xf numFmtId="0" fontId="18" fillId="0" borderId="0" xfId="0" applyFont="1" applyFill="1"/>
    <xf numFmtId="164" fontId="0" fillId="0" borderId="0" xfId="0" applyNumberFormat="1" applyFill="1" applyBorder="1"/>
    <xf numFmtId="0" fontId="5" fillId="0" borderId="0" xfId="0" applyFont="1" applyFill="1" applyBorder="1" applyAlignment="1"/>
    <xf numFmtId="0" fontId="19" fillId="0" borderId="0" xfId="0" applyFont="1" applyAlignment="1">
      <alignment horizontal="left" vertical="top"/>
    </xf>
    <xf numFmtId="0" fontId="5" fillId="0" borderId="0" xfId="0" quotePrefix="1" applyFont="1"/>
    <xf numFmtId="164" fontId="0" fillId="0" borderId="3" xfId="0" applyNumberFormat="1" applyFill="1" applyBorder="1"/>
    <xf numFmtId="0" fontId="5" fillId="0" borderId="0" xfId="0" applyFont="1" applyFill="1" applyAlignment="1">
      <alignment horizontal="center"/>
    </xf>
    <xf numFmtId="0" fontId="18" fillId="4" borderId="0" xfId="0" applyFont="1" applyFill="1"/>
    <xf numFmtId="164" fontId="5" fillId="0" borderId="0" xfId="2" applyNumberFormat="1" applyFont="1" applyFill="1" applyBorder="1" applyAlignment="1">
      <alignment wrapText="1"/>
    </xf>
    <xf numFmtId="0" fontId="0" fillId="4" borderId="0" xfId="0" applyFill="1"/>
    <xf numFmtId="164" fontId="5" fillId="4" borderId="0" xfId="2" applyNumberFormat="1" applyFont="1" applyFill="1" applyBorder="1"/>
    <xf numFmtId="165" fontId="5" fillId="4" borderId="0" xfId="1" applyNumberFormat="1" applyFont="1" applyFill="1"/>
    <xf numFmtId="0" fontId="4" fillId="0" borderId="0" xfId="11" applyFont="1" applyFill="1" applyAlignment="1"/>
    <xf numFmtId="0" fontId="4" fillId="0" borderId="0" xfId="11" applyFont="1" applyFill="1" applyAlignment="1">
      <alignment horizontal="center"/>
    </xf>
    <xf numFmtId="0" fontId="3" fillId="0" borderId="0" xfId="11" applyFont="1"/>
    <xf numFmtId="0" fontId="4" fillId="0" borderId="0" xfId="11" applyFont="1" applyAlignment="1"/>
    <xf numFmtId="0" fontId="4" fillId="0" borderId="0" xfId="11" applyFont="1" applyAlignment="1">
      <alignment horizontal="center"/>
    </xf>
    <xf numFmtId="165" fontId="3" fillId="0" borderId="0" xfId="1" applyNumberFormat="1" applyFont="1"/>
    <xf numFmtId="0" fontId="4" fillId="0" borderId="2" xfId="11" applyFont="1" applyBorder="1" applyAlignment="1" applyProtection="1">
      <alignment horizontal="center" wrapText="1"/>
    </xf>
    <xf numFmtId="0" fontId="4" fillId="0" borderId="2" xfId="11" applyFont="1" applyFill="1" applyBorder="1" applyAlignment="1" applyProtection="1">
      <alignment horizontal="center" wrapText="1"/>
    </xf>
    <xf numFmtId="0" fontId="4" fillId="0" borderId="0" xfId="11" applyFont="1" applyFill="1" applyBorder="1" applyAlignment="1" applyProtection="1">
      <alignment horizontal="center" wrapText="1"/>
    </xf>
    <xf numFmtId="165" fontId="4" fillId="0" borderId="0" xfId="1" applyNumberFormat="1" applyFont="1" applyFill="1" applyBorder="1" applyAlignment="1" applyProtection="1">
      <alignment horizontal="center" wrapText="1"/>
    </xf>
    <xf numFmtId="0" fontId="3" fillId="0" borderId="0" xfId="11" applyFont="1" applyFill="1" applyAlignment="1" applyProtection="1">
      <alignment horizontal="center"/>
    </xf>
    <xf numFmtId="165" fontId="3" fillId="0" borderId="0" xfId="1" applyNumberFormat="1" applyFont="1" applyFill="1" applyAlignment="1" applyProtection="1">
      <alignment horizontal="center"/>
    </xf>
    <xf numFmtId="0" fontId="3" fillId="0" borderId="0" xfId="11" applyFont="1" applyAlignment="1">
      <alignment horizontal="center"/>
    </xf>
    <xf numFmtId="0" fontId="3" fillId="0" borderId="0" xfId="11" applyFont="1" applyFill="1"/>
    <xf numFmtId="0" fontId="3" fillId="0" borderId="0" xfId="11" applyFont="1" applyAlignment="1"/>
    <xf numFmtId="164" fontId="3" fillId="0" borderId="0" xfId="2" applyNumberFormat="1" applyFont="1" applyBorder="1"/>
    <xf numFmtId="0" fontId="3" fillId="0" borderId="0" xfId="11" applyFont="1" applyBorder="1"/>
    <xf numFmtId="165" fontId="3" fillId="0" borderId="0" xfId="1" applyNumberFormat="1" applyFont="1" applyBorder="1"/>
    <xf numFmtId="165" fontId="3" fillId="0" borderId="0" xfId="1" applyNumberFormat="1" applyFont="1" applyFill="1" applyBorder="1"/>
    <xf numFmtId="0" fontId="3" fillId="0" borderId="0" xfId="11" applyFont="1" applyAlignment="1">
      <alignment horizontal="left"/>
    </xf>
    <xf numFmtId="165" fontId="3" fillId="0" borderId="0" xfId="1" applyNumberFormat="1" applyFont="1" applyFill="1"/>
    <xf numFmtId="0" fontId="3" fillId="0" borderId="0" xfId="11" applyFont="1" applyFill="1" applyAlignment="1">
      <alignment horizontal="center"/>
    </xf>
    <xf numFmtId="0" fontId="3" fillId="0" borderId="0" xfId="11" applyFont="1" applyFill="1" applyAlignment="1"/>
    <xf numFmtId="164" fontId="3" fillId="3" borderId="0" xfId="2" applyNumberFormat="1" applyFont="1" applyFill="1"/>
    <xf numFmtId="0" fontId="10" fillId="0" borderId="0" xfId="11" applyFont="1" applyBorder="1" applyAlignment="1">
      <alignment horizontal="center"/>
    </xf>
    <xf numFmtId="41" fontId="3" fillId="0" borderId="0" xfId="2" applyNumberFormat="1" applyFont="1" applyBorder="1"/>
    <xf numFmtId="10" fontId="3" fillId="0" borderId="0" xfId="4" applyNumberFormat="1" applyFont="1" applyBorder="1"/>
    <xf numFmtId="165" fontId="3" fillId="0" borderId="0" xfId="11" applyNumberFormat="1" applyFont="1" applyBorder="1"/>
    <xf numFmtId="10" fontId="3" fillId="0" borderId="0" xfId="11" applyNumberFormat="1" applyFont="1" applyBorder="1"/>
    <xf numFmtId="0" fontId="3" fillId="0" borderId="6" xfId="11" applyBorder="1"/>
    <xf numFmtId="0" fontId="3" fillId="0" borderId="6" xfId="11" applyFill="1" applyBorder="1"/>
    <xf numFmtId="41" fontId="3" fillId="0" borderId="0" xfId="1" applyNumberFormat="1" applyFont="1" applyFill="1" applyBorder="1"/>
    <xf numFmtId="165" fontId="3" fillId="3" borderId="2" xfId="1" applyNumberFormat="1" applyFont="1" applyFill="1" applyBorder="1"/>
    <xf numFmtId="41" fontId="3" fillId="0" borderId="0" xfId="1" applyNumberFormat="1" applyFont="1" applyFill="1"/>
    <xf numFmtId="0" fontId="4" fillId="0" borderId="2" xfId="0" applyFont="1" applyFill="1" applyBorder="1" applyAlignment="1" applyProtection="1">
      <alignment horizontal="center" wrapText="1"/>
    </xf>
    <xf numFmtId="0" fontId="5" fillId="4" borderId="0" xfId="0" applyFont="1" applyFill="1"/>
    <xf numFmtId="0" fontId="5" fillId="4" borderId="0" xfId="0" applyFont="1" applyFill="1" applyAlignment="1">
      <alignment horizontal="left"/>
    </xf>
    <xf numFmtId="0" fontId="0" fillId="0" borderId="0" xfId="0" applyFill="1" applyBorder="1"/>
    <xf numFmtId="0" fontId="0" fillId="0" borderId="0" xfId="0" applyBorder="1"/>
    <xf numFmtId="0" fontId="3" fillId="0" borderId="0" xfId="11" applyFont="1" applyFill="1" applyBorder="1"/>
    <xf numFmtId="0" fontId="3" fillId="0" borderId="0" xfId="11" applyFont="1" applyFill="1" applyBorder="1" applyAlignment="1">
      <alignment horizontal="center"/>
    </xf>
    <xf numFmtId="41" fontId="3" fillId="0" borderId="0" xfId="2" applyNumberFormat="1" applyFont="1" applyFill="1" applyBorder="1"/>
    <xf numFmtId="43" fontId="3" fillId="0" borderId="0" xfId="1" applyFont="1" applyFill="1" applyBorder="1"/>
    <xf numFmtId="0" fontId="3" fillId="0" borderId="0" xfId="11" applyFont="1" applyFill="1" applyBorder="1" applyAlignment="1" applyProtection="1">
      <alignment horizontal="center"/>
    </xf>
    <xf numFmtId="165" fontId="3" fillId="0" borderId="0" xfId="1" applyNumberFormat="1" applyFont="1" applyFill="1" applyBorder="1" applyAlignment="1" applyProtection="1">
      <alignment horizontal="center"/>
    </xf>
    <xf numFmtId="169" fontId="3" fillId="0" borderId="0" xfId="4" applyNumberFormat="1" applyFont="1" applyFill="1" applyBorder="1" applyAlignment="1">
      <alignment horizontal="center"/>
    </xf>
    <xf numFmtId="169" fontId="3" fillId="0" borderId="0" xfId="4" applyNumberFormat="1" applyFont="1" applyFill="1" applyBorder="1"/>
    <xf numFmtId="164" fontId="3" fillId="0" borderId="0" xfId="2" applyNumberFormat="1" applyFont="1" applyFill="1"/>
    <xf numFmtId="0" fontId="3" fillId="0" borderId="0" xfId="0" applyFont="1" applyFill="1"/>
    <xf numFmtId="0" fontId="3" fillId="0" borderId="0" xfId="0" applyFont="1"/>
    <xf numFmtId="0" fontId="3" fillId="0" borderId="0" xfId="0" applyFont="1" applyFill="1" applyAlignment="1">
      <alignment wrapText="1"/>
    </xf>
    <xf numFmtId="0" fontId="22" fillId="0" borderId="0" xfId="0" applyFont="1"/>
    <xf numFmtId="0" fontId="3" fillId="0" borderId="0" xfId="0" applyFont="1" applyAlignment="1">
      <alignment horizontal="left"/>
    </xf>
    <xf numFmtId="0" fontId="0" fillId="0" borderId="0" xfId="0" applyAlignment="1">
      <alignment horizontal="right"/>
    </xf>
    <xf numFmtId="0" fontId="4" fillId="0" borderId="0" xfId="0" applyFont="1" applyAlignment="1">
      <alignment horizontal="center"/>
    </xf>
    <xf numFmtId="0" fontId="4" fillId="0" borderId="0" xfId="0" applyFont="1" applyAlignment="1">
      <alignment horizontal="center"/>
    </xf>
    <xf numFmtId="0" fontId="3" fillId="0" borderId="0" xfId="11" applyFont="1" applyBorder="1" applyAlignment="1">
      <alignment horizontal="center"/>
    </xf>
    <xf numFmtId="0" fontId="4" fillId="0" borderId="0" xfId="11" applyFont="1" applyFill="1" applyAlignment="1">
      <alignment horizontal="center"/>
    </xf>
    <xf numFmtId="0" fontId="4" fillId="0" borderId="0" xfId="11" applyFont="1" applyAlignment="1">
      <alignment horizontal="center"/>
    </xf>
    <xf numFmtId="0" fontId="3" fillId="0" borderId="0" xfId="0" quotePrefix="1" applyFont="1"/>
    <xf numFmtId="0" fontId="3" fillId="0" borderId="0" xfId="0" applyFont="1" applyAlignment="1"/>
    <xf numFmtId="0" fontId="3" fillId="0" borderId="0" xfId="0" applyFont="1" applyAlignment="1">
      <alignment horizontal="left"/>
    </xf>
    <xf numFmtId="0" fontId="21" fillId="0" borderId="0" xfId="0" applyFont="1" applyBorder="1" applyAlignment="1"/>
    <xf numFmtId="0" fontId="3" fillId="4" borderId="0" xfId="0" applyFont="1" applyFill="1"/>
    <xf numFmtId="0" fontId="16" fillId="0" borderId="0" xfId="0" applyFont="1" applyFill="1" applyAlignment="1"/>
    <xf numFmtId="0" fontId="3" fillId="4" borderId="0" xfId="0" applyFont="1" applyFill="1" applyAlignment="1">
      <alignment horizontal="left"/>
    </xf>
    <xf numFmtId="0" fontId="16" fillId="0" borderId="0" xfId="0" applyFont="1" applyAlignment="1">
      <alignment vertical="top"/>
    </xf>
    <xf numFmtId="0" fontId="16" fillId="0" borderId="0" xfId="0" quotePrefix="1" applyFont="1" applyAlignment="1">
      <alignment vertical="top"/>
    </xf>
    <xf numFmtId="0" fontId="3" fillId="0" borderId="0" xfId="0" quotePrefix="1" applyFont="1" applyAlignment="1">
      <alignment vertical="top"/>
    </xf>
    <xf numFmtId="0" fontId="18" fillId="0" borderId="0" xfId="0" applyFont="1" applyAlignment="1">
      <alignment vertical="top"/>
    </xf>
    <xf numFmtId="0" fontId="21" fillId="0" borderId="0" xfId="0" applyFont="1" applyFill="1" applyBorder="1"/>
    <xf numFmtId="0" fontId="3" fillId="0" borderId="0" xfId="0" quotePrefix="1" applyFont="1" applyFill="1"/>
    <xf numFmtId="0" fontId="3" fillId="0" borderId="0" xfId="0" applyFont="1" applyFill="1" applyAlignment="1" applyProtection="1">
      <alignment horizontal="center"/>
    </xf>
    <xf numFmtId="0" fontId="3" fillId="0" borderId="0" xfId="0" applyFont="1" applyFill="1" applyBorder="1"/>
    <xf numFmtId="0" fontId="3" fillId="0" borderId="0" xfId="13"/>
    <xf numFmtId="0" fontId="3" fillId="0" borderId="0" xfId="13" applyAlignment="1">
      <alignment horizontal="center"/>
    </xf>
    <xf numFmtId="0" fontId="3" fillId="0" borderId="0" xfId="13" applyBorder="1"/>
    <xf numFmtId="10" fontId="0" fillId="0" borderId="0" xfId="14" applyNumberFormat="1" applyFont="1" applyFill="1" applyBorder="1"/>
    <xf numFmtId="44" fontId="0" fillId="0" borderId="0" xfId="15" applyNumberFormat="1" applyFont="1" applyFill="1" applyBorder="1"/>
    <xf numFmtId="44" fontId="3" fillId="4" borderId="0" xfId="15" applyNumberFormat="1" applyFont="1" applyFill="1" applyBorder="1"/>
    <xf numFmtId="170" fontId="0" fillId="4" borderId="0" xfId="15" applyNumberFormat="1" applyFont="1" applyFill="1" applyBorder="1"/>
    <xf numFmtId="0" fontId="3" fillId="0" borderId="0" xfId="13" applyFill="1" applyBorder="1"/>
    <xf numFmtId="44" fontId="0" fillId="4" borderId="0" xfId="15" applyFont="1" applyFill="1" applyBorder="1"/>
    <xf numFmtId="44" fontId="3" fillId="0" borderId="0" xfId="15" applyNumberFormat="1" applyFill="1" applyBorder="1"/>
    <xf numFmtId="0" fontId="3" fillId="4" borderId="0" xfId="13" applyFont="1" applyFill="1"/>
    <xf numFmtId="0" fontId="3" fillId="4" borderId="0" xfId="13" applyFill="1" applyBorder="1"/>
    <xf numFmtId="44" fontId="3" fillId="4" borderId="0" xfId="15" applyFont="1" applyFill="1" applyBorder="1"/>
    <xf numFmtId="172" fontId="0" fillId="0" borderId="0" xfId="15" applyNumberFormat="1" applyFont="1" applyFill="1" applyBorder="1"/>
    <xf numFmtId="172" fontId="3" fillId="0" borderId="0" xfId="15" applyNumberFormat="1" applyFont="1" applyFill="1" applyBorder="1"/>
    <xf numFmtId="0" fontId="3" fillId="0" borderId="0" xfId="13" applyFill="1" applyBorder="1" applyAlignment="1">
      <alignment horizontal="left" indent="1"/>
    </xf>
    <xf numFmtId="0" fontId="3" fillId="0" borderId="0" xfId="13" applyFont="1" applyFill="1" applyBorder="1" applyAlignment="1">
      <alignment horizontal="center"/>
    </xf>
    <xf numFmtId="0" fontId="3" fillId="0" borderId="0" xfId="13" quotePrefix="1" applyFont="1" applyAlignment="1" applyProtection="1">
      <alignment horizontal="center"/>
    </xf>
    <xf numFmtId="0" fontId="4" fillId="0" borderId="0" xfId="13" applyFont="1" applyBorder="1" applyAlignment="1" applyProtection="1">
      <alignment horizontal="center"/>
    </xf>
    <xf numFmtId="0" fontId="4" fillId="0" borderId="2" xfId="13" applyFont="1" applyFill="1" applyBorder="1" applyAlignment="1">
      <alignment horizontal="center"/>
    </xf>
    <xf numFmtId="0" fontId="4" fillId="0" borderId="2" xfId="13" applyFont="1" applyBorder="1" applyAlignment="1">
      <alignment horizontal="center"/>
    </xf>
    <xf numFmtId="170" fontId="16" fillId="4" borderId="0" xfId="2" applyNumberFormat="1" applyFont="1" applyFill="1"/>
    <xf numFmtId="0" fontId="3" fillId="0" borderId="0" xfId="0" applyFont="1" applyAlignment="1">
      <alignment horizontal="center"/>
    </xf>
    <xf numFmtId="0" fontId="3" fillId="0" borderId="0" xfId="0" applyFont="1" applyFill="1" applyAlignment="1"/>
    <xf numFmtId="10" fontId="5" fillId="3" borderId="0" xfId="4" applyNumberFormat="1" applyFont="1" applyFill="1" applyBorder="1"/>
    <xf numFmtId="0" fontId="5" fillId="0" borderId="0" xfId="0" quotePrefix="1" applyFont="1" applyFill="1" applyAlignment="1" applyProtection="1">
      <alignment horizontal="center"/>
    </xf>
    <xf numFmtId="0" fontId="4" fillId="0" borderId="2" xfId="0" applyFont="1" applyBorder="1" applyAlignment="1" applyProtection="1">
      <alignment horizontal="center" wrapText="1"/>
    </xf>
    <xf numFmtId="0" fontId="3" fillId="0" borderId="0" xfId="11" quotePrefix="1" applyFont="1" applyFill="1" applyAlignment="1" applyProtection="1">
      <alignment horizontal="center"/>
    </xf>
    <xf numFmtId="1" fontId="3" fillId="0" borderId="0" xfId="11" applyNumberFormat="1" applyFont="1" applyFill="1" applyAlignment="1">
      <alignment horizontal="center"/>
    </xf>
    <xf numFmtId="0" fontId="3" fillId="0" borderId="0" xfId="0" applyFont="1" applyFill="1" applyAlignment="1">
      <alignment horizontal="center"/>
    </xf>
    <xf numFmtId="165" fontId="5" fillId="0" borderId="0" xfId="1" applyNumberFormat="1" applyFont="1" applyFill="1"/>
    <xf numFmtId="168" fontId="5" fillId="0" borderId="0" xfId="1" applyNumberFormat="1" applyFont="1" applyFill="1" applyBorder="1"/>
    <xf numFmtId="10" fontId="5" fillId="0" borderId="0" xfId="4" applyNumberFormat="1" applyFont="1" applyFill="1" applyBorder="1"/>
    <xf numFmtId="0" fontId="5" fillId="0" borderId="0" xfId="0" applyFont="1" applyFill="1" applyBorder="1" applyAlignment="1">
      <alignment horizontal="center"/>
    </xf>
    <xf numFmtId="0" fontId="10" fillId="0" borderId="0" xfId="0" applyFont="1" applyFill="1" applyBorder="1"/>
    <xf numFmtId="165" fontId="3" fillId="0" borderId="0" xfId="1" applyNumberFormat="1" applyFill="1" applyBorder="1"/>
    <xf numFmtId="0" fontId="18" fillId="0" borderId="0" xfId="0" applyFont="1" applyFill="1" applyBorder="1"/>
    <xf numFmtId="164" fontId="5" fillId="0" borderId="0" xfId="0" applyNumberFormat="1" applyFont="1" applyFill="1" applyBorder="1"/>
    <xf numFmtId="0" fontId="5" fillId="0" borderId="0" xfId="0" applyFont="1" applyFill="1" applyBorder="1" applyAlignment="1">
      <alignment horizontal="left"/>
    </xf>
    <xf numFmtId="168" fontId="5" fillId="0" borderId="0" xfId="0" applyNumberFormat="1" applyFont="1" applyFill="1" applyBorder="1"/>
    <xf numFmtId="165" fontId="5" fillId="0" borderId="0" xfId="0" applyNumberFormat="1" applyFont="1" applyFill="1" applyBorder="1"/>
    <xf numFmtId="0" fontId="0" fillId="0" borderId="0" xfId="0" applyFill="1" applyBorder="1" applyAlignment="1">
      <alignment horizontal="center"/>
    </xf>
    <xf numFmtId="0" fontId="4" fillId="0" borderId="0" xfId="0" applyFont="1" applyFill="1" applyBorder="1"/>
    <xf numFmtId="44" fontId="0" fillId="0" borderId="0" xfId="0" applyNumberFormat="1" applyFill="1" applyBorder="1" applyAlignment="1">
      <alignment horizontal="center"/>
    </xf>
    <xf numFmtId="164" fontId="0" fillId="0" borderId="0" xfId="0" applyNumberFormat="1" applyFill="1" applyBorder="1" applyAlignment="1">
      <alignment horizontal="center"/>
    </xf>
    <xf numFmtId="0" fontId="10" fillId="0" borderId="0" xfId="0" applyFont="1" applyFill="1" applyBorder="1" applyAlignment="1">
      <alignment horizontal="center"/>
    </xf>
    <xf numFmtId="167" fontId="3" fillId="0" borderId="0" xfId="4" applyNumberFormat="1" applyFont="1" applyBorder="1"/>
    <xf numFmtId="165" fontId="0" fillId="0" borderId="3" xfId="0" applyNumberFormat="1" applyFill="1" applyBorder="1"/>
    <xf numFmtId="169" fontId="3" fillId="4" borderId="2" xfId="4" applyNumberFormat="1" applyFont="1" applyFill="1" applyBorder="1"/>
    <xf numFmtId="0" fontId="5" fillId="0" borderId="0" xfId="0" applyFont="1" applyBorder="1" applyAlignment="1">
      <alignment horizontal="center"/>
    </xf>
    <xf numFmtId="0" fontId="3" fillId="0" borderId="0" xfId="0" quotePrefix="1" applyNumberFormat="1" applyFont="1" applyAlignment="1">
      <alignment horizontal="center"/>
    </xf>
    <xf numFmtId="1" fontId="0" fillId="0" borderId="0" xfId="0" applyNumberFormat="1" applyFill="1" applyBorder="1" applyAlignment="1">
      <alignment horizontal="center"/>
    </xf>
    <xf numFmtId="164" fontId="0" fillId="0" borderId="2" xfId="2" applyNumberFormat="1" applyFont="1" applyFill="1" applyBorder="1"/>
    <xf numFmtId="164" fontId="0" fillId="0" borderId="6" xfId="2" applyNumberFormat="1" applyFont="1" applyFill="1" applyBorder="1"/>
    <xf numFmtId="9" fontId="0" fillId="0" borderId="0" xfId="0" applyNumberFormat="1" applyFill="1" applyBorder="1"/>
    <xf numFmtId="164" fontId="0" fillId="0" borderId="14" xfId="2" applyNumberFormat="1" applyFont="1" applyFill="1" applyBorder="1"/>
    <xf numFmtId="169" fontId="3" fillId="0" borderId="2" xfId="4" applyNumberFormat="1" applyFill="1" applyBorder="1"/>
    <xf numFmtId="0" fontId="3" fillId="0" borderId="0" xfId="0" quotePrefix="1" applyFont="1" applyFill="1" applyBorder="1"/>
    <xf numFmtId="44" fontId="0" fillId="0" borderId="0" xfId="15" applyFont="1" applyFill="1" applyBorder="1"/>
    <xf numFmtId="0" fontId="3" fillId="0" borderId="0" xfId="13" applyFont="1" applyFill="1"/>
    <xf numFmtId="0" fontId="3" fillId="0" borderId="0" xfId="13" applyFill="1"/>
    <xf numFmtId="0" fontId="4" fillId="0" borderId="2" xfId="13" applyFont="1" applyBorder="1" applyAlignment="1" applyProtection="1">
      <alignment horizontal="center" wrapText="1"/>
    </xf>
    <xf numFmtId="0" fontId="3" fillId="0" borderId="0" xfId="0" quotePrefix="1" applyFont="1" applyFill="1" applyAlignment="1">
      <alignment horizontal="center"/>
    </xf>
    <xf numFmtId="0" fontId="16" fillId="4" borderId="0" xfId="0" applyFont="1" applyFill="1" applyAlignment="1">
      <alignment horizontal="left"/>
    </xf>
    <xf numFmtId="171" fontId="16" fillId="4" borderId="0" xfId="0" applyNumberFormat="1" applyFont="1" applyFill="1" applyAlignment="1">
      <alignment horizontal="left"/>
    </xf>
    <xf numFmtId="9" fontId="16" fillId="4" borderId="0" xfId="4" applyFont="1" applyFill="1" applyAlignment="1">
      <alignment horizontal="left"/>
    </xf>
    <xf numFmtId="0" fontId="3" fillId="0" borderId="0" xfId="0" quotePrefix="1" applyFont="1" applyAlignment="1">
      <alignment vertical="top" wrapText="1"/>
    </xf>
    <xf numFmtId="0" fontId="16" fillId="0" borderId="0" xfId="0" applyFont="1" applyAlignment="1">
      <alignment wrapText="1"/>
    </xf>
    <xf numFmtId="10" fontId="16" fillId="0" borderId="2" xfId="4" applyNumberFormat="1" applyFont="1" applyBorder="1"/>
    <xf numFmtId="0" fontId="3" fillId="0" borderId="7" xfId="0" applyFont="1" applyBorder="1"/>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169" fontId="16" fillId="0" borderId="11" xfId="4" applyNumberFormat="1" applyFont="1" applyBorder="1" applyAlignment="1">
      <alignment wrapText="1"/>
    </xf>
    <xf numFmtId="0" fontId="3" fillId="0" borderId="10" xfId="0" applyFont="1" applyBorder="1"/>
    <xf numFmtId="169" fontId="16" fillId="0" borderId="13" xfId="4" applyNumberFormat="1" applyFont="1" applyBorder="1"/>
    <xf numFmtId="0" fontId="3" fillId="0" borderId="12" xfId="0" applyFont="1" applyBorder="1"/>
    <xf numFmtId="10" fontId="16" fillId="4" borderId="0" xfId="4" applyNumberFormat="1" applyFont="1" applyFill="1" applyBorder="1" applyAlignment="1">
      <alignment wrapText="1"/>
    </xf>
    <xf numFmtId="10" fontId="16" fillId="4" borderId="2" xfId="4" applyNumberFormat="1" applyFont="1" applyFill="1" applyBorder="1"/>
    <xf numFmtId="165" fontId="3" fillId="4" borderId="0" xfId="1" applyNumberFormat="1" applyFill="1" applyBorder="1"/>
    <xf numFmtId="164" fontId="3" fillId="4" borderId="0" xfId="0" applyNumberFormat="1" applyFont="1" applyFill="1" applyBorder="1"/>
    <xf numFmtId="1" fontId="0" fillId="4" borderId="0" xfId="0" applyNumberFormat="1" applyFill="1" applyBorder="1" applyAlignment="1">
      <alignment horizontal="center"/>
    </xf>
    <xf numFmtId="169" fontId="5" fillId="0" borderId="0" xfId="4" applyNumberFormat="1" applyFont="1" applyFill="1" applyBorder="1"/>
    <xf numFmtId="0" fontId="5" fillId="0" borderId="0" xfId="0" applyFont="1" applyAlignment="1">
      <alignment wrapText="1"/>
    </xf>
    <xf numFmtId="0" fontId="4" fillId="0" borderId="2" xfId="0" applyFont="1" applyFill="1" applyBorder="1" applyAlignment="1">
      <alignment wrapText="1"/>
    </xf>
    <xf numFmtId="0" fontId="4" fillId="0" borderId="2" xfId="0" applyFont="1" applyBorder="1" applyAlignment="1">
      <alignment wrapText="1"/>
    </xf>
    <xf numFmtId="0" fontId="4" fillId="0" borderId="0" xfId="0" applyFont="1" applyFill="1" applyAlignment="1"/>
    <xf numFmtId="0" fontId="5" fillId="0" borderId="0" xfId="0" applyFont="1" applyFill="1" applyAlignment="1">
      <alignment wrapText="1"/>
    </xf>
    <xf numFmtId="0" fontId="4" fillId="0" borderId="0" xfId="0" applyFont="1" applyFill="1" applyBorder="1" applyAlignment="1">
      <alignment wrapText="1"/>
    </xf>
    <xf numFmtId="0" fontId="3" fillId="4" borderId="0" xfId="11" applyFont="1" applyFill="1" applyAlignment="1"/>
    <xf numFmtId="42" fontId="3" fillId="4" borderId="0" xfId="2" applyNumberFormat="1" applyFont="1" applyFill="1"/>
    <xf numFmtId="42" fontId="3" fillId="4" borderId="0" xfId="11" applyNumberFormat="1" applyFont="1" applyFill="1"/>
    <xf numFmtId="42" fontId="3" fillId="0" borderId="0" xfId="11" applyNumberFormat="1" applyFont="1" applyFill="1"/>
    <xf numFmtId="9" fontId="3" fillId="0" borderId="0" xfId="4" applyFont="1" applyFill="1"/>
    <xf numFmtId="10" fontId="3" fillId="0" borderId="0" xfId="4" applyNumberFormat="1" applyFont="1" applyFill="1"/>
    <xf numFmtId="10" fontId="3" fillId="0" borderId="0" xfId="4" applyNumberFormat="1" applyFont="1"/>
    <xf numFmtId="10" fontId="3" fillId="0" borderId="0" xfId="4" applyNumberFormat="1" applyFont="1" applyFill="1" applyBorder="1"/>
    <xf numFmtId="10" fontId="3" fillId="0" borderId="0" xfId="4" applyNumberFormat="1" applyBorder="1"/>
    <xf numFmtId="42" fontId="3" fillId="0" borderId="0" xfId="2" applyNumberFormat="1" applyFont="1" applyFill="1"/>
    <xf numFmtId="164" fontId="4" fillId="0" borderId="0" xfId="2" applyNumberFormat="1" applyFont="1" applyFill="1" applyBorder="1"/>
    <xf numFmtId="164" fontId="4" fillId="0" borderId="0" xfId="2" applyNumberFormat="1" applyFont="1" applyFill="1" applyBorder="1" applyAlignment="1">
      <alignment wrapText="1"/>
    </xf>
    <xf numFmtId="0" fontId="4" fillId="0" borderId="0" xfId="1" applyNumberFormat="1" applyFont="1" applyFill="1" applyBorder="1" applyAlignment="1">
      <alignment horizontal="center"/>
    </xf>
    <xf numFmtId="0" fontId="4" fillId="0" borderId="0" xfId="0" applyFont="1" applyAlignment="1">
      <alignment horizontal="left"/>
    </xf>
    <xf numFmtId="0" fontId="4" fillId="0" borderId="0" xfId="0" quotePrefix="1" applyFont="1" applyAlignment="1">
      <alignment horizontal="center"/>
    </xf>
    <xf numFmtId="9" fontId="3" fillId="0" borderId="0" xfId="4" applyFont="1" applyFill="1" applyBorder="1"/>
    <xf numFmtId="42" fontId="3" fillId="0" borderId="0" xfId="11" applyNumberFormat="1" applyFont="1"/>
    <xf numFmtId="166" fontId="3" fillId="0" borderId="0" xfId="4" applyNumberFormat="1" applyFont="1" applyFill="1"/>
    <xf numFmtId="169" fontId="3" fillId="4" borderId="0" xfId="4" applyNumberFormat="1" applyFont="1" applyFill="1"/>
    <xf numFmtId="169" fontId="3" fillId="3" borderId="0" xfId="4" applyNumberFormat="1" applyFont="1" applyFill="1" applyBorder="1"/>
    <xf numFmtId="169" fontId="3" fillId="0" borderId="0" xfId="2" applyNumberFormat="1" applyFont="1" applyFill="1" applyBorder="1"/>
    <xf numFmtId="169" fontId="3" fillId="0" borderId="0" xfId="1" applyNumberFormat="1" applyFont="1" applyFill="1" applyBorder="1"/>
    <xf numFmtId="169" fontId="0" fillId="3" borderId="0" xfId="4" applyNumberFormat="1" applyFont="1" applyFill="1"/>
    <xf numFmtId="169" fontId="3" fillId="0" borderId="0" xfId="4" applyNumberFormat="1" applyFont="1" applyFill="1"/>
    <xf numFmtId="169" fontId="3" fillId="3" borderId="0" xfId="4" applyNumberFormat="1" applyFont="1" applyFill="1"/>
    <xf numFmtId="44" fontId="3" fillId="0" borderId="0" xfId="2" applyFont="1" applyFill="1"/>
    <xf numFmtId="41" fontId="3" fillId="0" borderId="0" xfId="2" applyNumberFormat="1" applyFont="1" applyFill="1"/>
    <xf numFmtId="41" fontId="3" fillId="0" borderId="0" xfId="11" applyNumberFormat="1" applyFont="1" applyFill="1"/>
    <xf numFmtId="41" fontId="3" fillId="0" borderId="2" xfId="2" applyNumberFormat="1" applyFont="1" applyFill="1" applyBorder="1"/>
    <xf numFmtId="41" fontId="3" fillId="0" borderId="0" xfId="11" applyNumberFormat="1" applyFont="1"/>
    <xf numFmtId="0" fontId="4" fillId="0" borderId="2" xfId="11" applyFont="1" applyBorder="1" applyAlignment="1">
      <alignment wrapText="1"/>
    </xf>
    <xf numFmtId="10" fontId="3" fillId="0" borderId="0" xfId="4" applyNumberFormat="1" applyFill="1" applyBorder="1"/>
    <xf numFmtId="0" fontId="3" fillId="0" borderId="0" xfId="11" quotePrefix="1" applyFont="1" applyFill="1" applyBorder="1" applyAlignment="1" applyProtection="1">
      <alignment horizontal="center"/>
    </xf>
    <xf numFmtId="0" fontId="3" fillId="0" borderId="0" xfId="0" applyFont="1" applyBorder="1" applyAlignment="1">
      <alignment horizontal="center"/>
    </xf>
    <xf numFmtId="10" fontId="16" fillId="0" borderId="2" xfId="4" applyNumberFormat="1" applyFont="1" applyBorder="1" applyAlignment="1">
      <alignment horizontal="right"/>
    </xf>
    <xf numFmtId="0" fontId="3" fillId="0" borderId="0" xfId="0" applyFont="1" applyAlignment="1">
      <alignment vertical="top" wrapText="1"/>
    </xf>
    <xf numFmtId="44" fontId="3" fillId="0" borderId="0" xfId="15" applyFont="1" applyFill="1" applyAlignment="1" applyProtection="1">
      <alignment horizontal="center"/>
    </xf>
    <xf numFmtId="0" fontId="3" fillId="0" borderId="0" xfId="0" applyFont="1" applyAlignment="1">
      <alignment horizontal="left" vertical="top" wrapText="1"/>
    </xf>
    <xf numFmtId="0" fontId="0" fillId="0" borderId="0" xfId="0" applyBorder="1" applyAlignment="1">
      <alignment horizontal="center"/>
    </xf>
    <xf numFmtId="0" fontId="3" fillId="0" borderId="0" xfId="0" quotePrefix="1" applyFont="1" applyFill="1" applyAlignment="1">
      <alignment vertical="top"/>
    </xf>
    <xf numFmtId="0" fontId="24" fillId="0" borderId="0" xfId="11" applyFont="1"/>
    <xf numFmtId="0" fontId="4" fillId="0" borderId="0" xfId="11" applyFont="1"/>
    <xf numFmtId="0" fontId="24" fillId="0" borderId="0" xfId="11" applyFont="1" applyFill="1"/>
    <xf numFmtId="0" fontId="3" fillId="0" borderId="0" xfId="11" applyFont="1" applyFill="1" applyAlignment="1">
      <alignment vertical="top"/>
    </xf>
    <xf numFmtId="0" fontId="3" fillId="0" borderId="0" xfId="11" applyFont="1" applyFill="1" applyAlignment="1">
      <alignment wrapText="1"/>
    </xf>
    <xf numFmtId="0" fontId="3" fillId="0" borderId="0" xfId="11" applyFont="1" applyAlignment="1">
      <alignment vertical="top"/>
    </xf>
    <xf numFmtId="0" fontId="3" fillId="4" borderId="0" xfId="0" applyFont="1" applyFill="1" applyAlignment="1">
      <alignment horizontal="left" vertical="top"/>
    </xf>
    <xf numFmtId="0" fontId="21" fillId="0" borderId="0" xfId="11" applyFont="1" applyBorder="1" applyAlignment="1"/>
    <xf numFmtId="0" fontId="4" fillId="0" borderId="0" xfId="1" applyNumberFormat="1" applyFont="1" applyFill="1" applyBorder="1" applyAlignment="1">
      <alignment horizontal="left" wrapText="1"/>
    </xf>
    <xf numFmtId="0" fontId="13" fillId="0" borderId="0" xfId="0" applyFont="1" applyAlignment="1"/>
    <xf numFmtId="0" fontId="3" fillId="0" borderId="0" xfId="11" applyFont="1" applyAlignment="1">
      <alignment horizontal="left" wrapText="1"/>
    </xf>
    <xf numFmtId="0" fontId="4" fillId="0" borderId="0" xfId="11" applyFont="1" applyFill="1" applyAlignment="1">
      <alignment horizontal="center"/>
    </xf>
    <xf numFmtId="0" fontId="4" fillId="0" borderId="0" xfId="11" applyFont="1" applyAlignment="1">
      <alignment horizontal="center"/>
    </xf>
    <xf numFmtId="0" fontId="3" fillId="0" borderId="0" xfId="11" applyFont="1" applyFill="1" applyAlignment="1">
      <alignment horizontal="left" vertical="top" wrapText="1"/>
    </xf>
    <xf numFmtId="0" fontId="3" fillId="0" borderId="0" xfId="11" applyFont="1" applyFill="1" applyAlignment="1">
      <alignment horizontal="left" wrapText="1"/>
    </xf>
    <xf numFmtId="0" fontId="21" fillId="0" borderId="0" xfId="0" applyFont="1" applyFill="1" applyBorder="1"/>
    <xf numFmtId="10" fontId="3" fillId="4" borderId="0" xfId="4" applyNumberFormat="1" applyFont="1" applyFill="1" applyBorder="1"/>
    <xf numFmtId="0" fontId="3" fillId="0" borderId="0" xfId="0" applyFont="1" applyBorder="1" applyAlignment="1">
      <alignment horizontal="center" wrapText="1"/>
    </xf>
    <xf numFmtId="0" fontId="3" fillId="0" borderId="0" xfId="11" applyFont="1" applyAlignment="1">
      <alignment horizontal="left" wrapText="1"/>
    </xf>
    <xf numFmtId="0" fontId="0" fillId="4" borderId="0" xfId="0" applyFill="1" applyAlignment="1">
      <alignment horizontal="center"/>
    </xf>
    <xf numFmtId="44" fontId="3" fillId="0" borderId="0" xfId="13" applyNumberFormat="1" applyBorder="1" applyAlignment="1">
      <alignment horizontal="right"/>
    </xf>
    <xf numFmtId="0" fontId="5" fillId="4" borderId="0" xfId="1" applyNumberFormat="1" applyFont="1" applyFill="1" applyBorder="1" applyAlignment="1">
      <alignment horizontal="center"/>
    </xf>
    <xf numFmtId="0" fontId="5" fillId="4" borderId="2" xfId="0" applyFont="1" applyFill="1" applyBorder="1"/>
    <xf numFmtId="44" fontId="5" fillId="0" borderId="0" xfId="2" applyNumberFormat="1" applyFont="1" applyFill="1" applyBorder="1" applyAlignment="1">
      <alignment horizontal="right"/>
    </xf>
    <xf numFmtId="41" fontId="5" fillId="0" borderId="0" xfId="0" applyNumberFormat="1" applyFont="1"/>
    <xf numFmtId="169" fontId="5" fillId="3" borderId="0" xfId="4" applyNumberFormat="1" applyFont="1" applyFill="1" applyBorder="1"/>
    <xf numFmtId="169" fontId="5" fillId="0" borderId="3" xfId="4" applyNumberFormat="1" applyFont="1" applyFill="1" applyBorder="1"/>
    <xf numFmtId="44" fontId="0" fillId="0" borderId="0" xfId="15" applyFont="1" applyFill="1" applyBorder="1" applyAlignment="1">
      <alignment horizontal="right"/>
    </xf>
    <xf numFmtId="44" fontId="0" fillId="0" borderId="0" xfId="15" applyNumberFormat="1" applyFont="1" applyFill="1" applyBorder="1" applyAlignment="1">
      <alignment horizontal="right"/>
    </xf>
    <xf numFmtId="170" fontId="0" fillId="4" borderId="0" xfId="15" applyNumberFormat="1" applyFont="1" applyFill="1" applyBorder="1" applyAlignment="1">
      <alignment horizontal="right"/>
    </xf>
    <xf numFmtId="170" fontId="0" fillId="0" borderId="0" xfId="15" applyNumberFormat="1" applyFont="1" applyFill="1" applyBorder="1" applyAlignment="1">
      <alignment horizontal="right"/>
    </xf>
    <xf numFmtId="44" fontId="3" fillId="4" borderId="0" xfId="15" applyFont="1" applyFill="1" applyBorder="1" applyAlignment="1">
      <alignment horizontal="right"/>
    </xf>
    <xf numFmtId="44" fontId="3" fillId="0" borderId="0" xfId="15" applyNumberFormat="1" applyFill="1" applyBorder="1" applyAlignment="1">
      <alignment horizontal="right"/>
    </xf>
    <xf numFmtId="10" fontId="0" fillId="0" borderId="0" xfId="14" applyNumberFormat="1" applyFont="1" applyFill="1" applyBorder="1" applyAlignment="1">
      <alignment horizontal="right"/>
    </xf>
    <xf numFmtId="44" fontId="3" fillId="4" borderId="0" xfId="15" applyNumberFormat="1" applyFont="1" applyFill="1" applyBorder="1" applyAlignment="1">
      <alignment horizontal="right"/>
    </xf>
    <xf numFmtId="169" fontId="0" fillId="0" borderId="2" xfId="4" applyNumberFormat="1" applyFont="1" applyFill="1" applyBorder="1"/>
    <xf numFmtId="41" fontId="3" fillId="4" borderId="0" xfId="2" applyNumberFormat="1" applyFont="1" applyFill="1"/>
    <xf numFmtId="41" fontId="3" fillId="3" borderId="2" xfId="2" applyNumberFormat="1" applyFont="1" applyFill="1" applyBorder="1"/>
    <xf numFmtId="41" fontId="3" fillId="4" borderId="0" xfId="11" applyNumberFormat="1" applyFont="1" applyFill="1"/>
    <xf numFmtId="44" fontId="3" fillId="0" borderId="0" xfId="11" applyNumberFormat="1" applyFont="1"/>
    <xf numFmtId="42" fontId="3" fillId="0" borderId="6" xfId="11" applyNumberFormat="1" applyFont="1" applyBorder="1"/>
    <xf numFmtId="41" fontId="3" fillId="3" borderId="0" xfId="1" applyNumberFormat="1" applyFont="1" applyFill="1" applyBorder="1"/>
    <xf numFmtId="41" fontId="0" fillId="0" borderId="0" xfId="1" applyNumberFormat="1" applyFont="1" applyFill="1"/>
    <xf numFmtId="41" fontId="0" fillId="3" borderId="0" xfId="1" applyNumberFormat="1" applyFont="1" applyFill="1"/>
    <xf numFmtId="41" fontId="3" fillId="0" borderId="6" xfId="2" applyNumberFormat="1" applyFont="1" applyFill="1" applyBorder="1"/>
    <xf numFmtId="42" fontId="3" fillId="0" borderId="0" xfId="2" applyNumberFormat="1" applyFont="1" applyFill="1" applyBorder="1"/>
    <xf numFmtId="42" fontId="3" fillId="3" borderId="0" xfId="2" applyNumberFormat="1" applyFont="1" applyFill="1" applyBorder="1"/>
    <xf numFmtId="42" fontId="3" fillId="3" borderId="6" xfId="2" applyNumberFormat="1" applyFont="1" applyFill="1" applyBorder="1"/>
    <xf numFmtId="42" fontId="3" fillId="0" borderId="6" xfId="2" applyNumberFormat="1" applyFont="1" applyFill="1" applyBorder="1"/>
    <xf numFmtId="42" fontId="3" fillId="3" borderId="0" xfId="2" applyNumberFormat="1" applyFont="1" applyFill="1"/>
    <xf numFmtId="42" fontId="0" fillId="3" borderId="0" xfId="2" applyNumberFormat="1" applyFont="1" applyFill="1"/>
    <xf numFmtId="42" fontId="3" fillId="0" borderId="3" xfId="2" applyNumberFormat="1" applyFont="1" applyFill="1" applyBorder="1"/>
    <xf numFmtId="41" fontId="3" fillId="3" borderId="0" xfId="1" applyNumberFormat="1" applyFont="1" applyFill="1"/>
    <xf numFmtId="42" fontId="0" fillId="0" borderId="0" xfId="2" applyNumberFormat="1" applyFont="1" applyFill="1"/>
    <xf numFmtId="0" fontId="3" fillId="0" borderId="0" xfId="11" quotePrefix="1" applyFont="1" applyFill="1" applyAlignment="1">
      <alignment horizontal="center"/>
    </xf>
    <xf numFmtId="43" fontId="3" fillId="0" borderId="0" xfId="11" applyNumberFormat="1" applyFont="1"/>
    <xf numFmtId="0" fontId="3" fillId="4" borderId="0" xfId="0" applyFont="1" applyFill="1" applyAlignment="1">
      <alignment horizontal="center"/>
    </xf>
    <xf numFmtId="42" fontId="3" fillId="0" borderId="0" xfId="1" applyNumberFormat="1" applyFont="1" applyFill="1"/>
    <xf numFmtId="41" fontId="0" fillId="0" borderId="0" xfId="2" applyNumberFormat="1" applyFont="1" applyFill="1"/>
    <xf numFmtId="41" fontId="3" fillId="0" borderId="2" xfId="1" applyNumberFormat="1" applyFont="1" applyFill="1" applyBorder="1"/>
    <xf numFmtId="42" fontId="5" fillId="0" borderId="0" xfId="2" applyNumberFormat="1" applyFont="1" applyFill="1" applyBorder="1"/>
    <xf numFmtId="42" fontId="5" fillId="4" borderId="0" xfId="2" applyNumberFormat="1" applyFont="1" applyFill="1" applyBorder="1"/>
    <xf numFmtId="42" fontId="5" fillId="0" borderId="3" xfId="2" applyNumberFormat="1" applyFont="1" applyBorder="1"/>
    <xf numFmtId="41" fontId="5" fillId="0" borderId="0" xfId="1" applyNumberFormat="1" applyFont="1" applyFill="1"/>
    <xf numFmtId="41" fontId="5" fillId="4" borderId="0" xfId="1" applyNumberFormat="1" applyFont="1" applyFill="1"/>
    <xf numFmtId="41" fontId="5" fillId="0" borderId="0" xfId="1" applyNumberFormat="1" applyFont="1" applyFill="1" applyBorder="1"/>
    <xf numFmtId="41" fontId="0" fillId="0" borderId="0" xfId="0" applyNumberFormat="1" applyFill="1"/>
    <xf numFmtId="42" fontId="5" fillId="0" borderId="0" xfId="2" applyNumberFormat="1" applyFont="1" applyBorder="1"/>
    <xf numFmtId="42" fontId="5" fillId="0" borderId="0" xfId="2" applyNumberFormat="1" applyFont="1" applyAlignment="1">
      <alignment horizontal="right"/>
    </xf>
    <xf numFmtId="42" fontId="5" fillId="0" borderId="3" xfId="2" applyNumberFormat="1" applyFont="1" applyFill="1" applyBorder="1"/>
    <xf numFmtId="41" fontId="5" fillId="0" borderId="0" xfId="2" applyNumberFormat="1" applyFont="1" applyFill="1" applyBorder="1"/>
    <xf numFmtId="41" fontId="5" fillId="0" borderId="0" xfId="2" applyNumberFormat="1" applyFont="1" applyAlignment="1">
      <alignment horizontal="right"/>
    </xf>
    <xf numFmtId="41" fontId="5" fillId="0" borderId="2" xfId="2" applyNumberFormat="1" applyFont="1" applyFill="1" applyBorder="1"/>
    <xf numFmtId="42" fontId="0" fillId="0" borderId="0" xfId="2" applyNumberFormat="1" applyFont="1" applyFill="1" applyBorder="1"/>
    <xf numFmtId="42" fontId="0" fillId="0" borderId="0" xfId="0" applyNumberFormat="1" applyFill="1" applyBorder="1"/>
    <xf numFmtId="42" fontId="3" fillId="0" borderId="6" xfId="0" applyNumberFormat="1" applyFont="1" applyFill="1" applyBorder="1"/>
    <xf numFmtId="42" fontId="3" fillId="0" borderId="4" xfId="0" applyNumberFormat="1" applyFont="1" applyFill="1" applyBorder="1"/>
    <xf numFmtId="0" fontId="3" fillId="0" borderId="0" xfId="11" applyFont="1" applyAlignment="1">
      <alignment wrapText="1"/>
    </xf>
    <xf numFmtId="0" fontId="3" fillId="4" borderId="0" xfId="0" applyFont="1" applyFill="1" applyBorder="1"/>
    <xf numFmtId="41" fontId="5" fillId="4" borderId="0" xfId="1" applyNumberFormat="1" applyFont="1" applyFill="1" applyBorder="1"/>
    <xf numFmtId="169" fontId="3" fillId="0" borderId="0" xfId="2" applyNumberFormat="1" applyFont="1" applyFill="1"/>
    <xf numFmtId="169" fontId="3" fillId="4" borderId="0" xfId="4" applyNumberFormat="1" applyFont="1" applyFill="1" applyBorder="1"/>
    <xf numFmtId="169" fontId="3" fillId="0" borderId="0" xfId="4" applyNumberFormat="1" applyFont="1"/>
    <xf numFmtId="169" fontId="3" fillId="0" borderId="0" xfId="4" applyNumberFormat="1" applyFont="1" applyBorder="1"/>
    <xf numFmtId="0" fontId="4" fillId="0" borderId="0" xfId="11" applyFont="1" applyAlignment="1">
      <alignment horizontal="center"/>
    </xf>
    <xf numFmtId="0" fontId="3" fillId="0" borderId="0" xfId="0" applyFont="1" applyFill="1" applyAlignment="1">
      <alignment horizontal="left"/>
    </xf>
    <xf numFmtId="169" fontId="16" fillId="4" borderId="0" xfId="4" applyNumberFormat="1" applyFont="1" applyFill="1"/>
    <xf numFmtId="14" fontId="3" fillId="0" borderId="0" xfId="0" applyNumberFormat="1" applyFont="1" applyFill="1" applyAlignment="1">
      <alignment horizontal="left"/>
    </xf>
    <xf numFmtId="0" fontId="16" fillId="4" borderId="0" xfId="0" applyFont="1" applyFill="1"/>
    <xf numFmtId="41" fontId="3" fillId="4" borderId="0" xfId="1" applyNumberFormat="1" applyFont="1" applyFill="1"/>
    <xf numFmtId="42" fontId="3" fillId="0" borderId="4" xfId="2" applyNumberFormat="1" applyFont="1" applyFill="1" applyBorder="1"/>
    <xf numFmtId="41" fontId="3" fillId="0" borderId="15" xfId="1" applyNumberFormat="1" applyFont="1" applyFill="1" applyBorder="1"/>
    <xf numFmtId="41" fontId="3" fillId="0" borderId="0" xfId="1" applyNumberFormat="1" applyFont="1" applyBorder="1"/>
    <xf numFmtId="42" fontId="3" fillId="0" borderId="8" xfId="2" applyNumberFormat="1" applyFont="1" applyFill="1" applyBorder="1"/>
    <xf numFmtId="41" fontId="3" fillId="0" borderId="0" xfId="4" applyNumberFormat="1" applyFont="1" applyFill="1" applyBorder="1"/>
    <xf numFmtId="169" fontId="3" fillId="0" borderId="0" xfId="11" applyNumberFormat="1" applyFont="1"/>
    <xf numFmtId="169" fontId="4" fillId="0" borderId="2" xfId="0" applyNumberFormat="1" applyFont="1" applyBorder="1" applyAlignment="1">
      <alignment wrapText="1"/>
    </xf>
    <xf numFmtId="169" fontId="3" fillId="0" borderId="0" xfId="11" applyNumberFormat="1" applyFont="1" applyFill="1" applyAlignment="1" applyProtection="1">
      <alignment horizontal="center"/>
    </xf>
    <xf numFmtId="169" fontId="3" fillId="0" borderId="0" xfId="11" applyNumberFormat="1" applyFont="1" applyFill="1"/>
    <xf numFmtId="169" fontId="3" fillId="0" borderId="0" xfId="11" applyNumberFormat="1" applyFont="1" applyBorder="1"/>
    <xf numFmtId="0" fontId="4" fillId="0" borderId="0" xfId="11" applyFont="1" applyAlignment="1">
      <alignment wrapText="1"/>
    </xf>
    <xf numFmtId="0" fontId="3" fillId="0" borderId="8" xfId="11" applyFont="1" applyFill="1" applyBorder="1" applyAlignment="1">
      <alignment horizontal="center"/>
    </xf>
    <xf numFmtId="173" fontId="3" fillId="0" borderId="0" xfId="11" applyNumberFormat="1" applyFont="1"/>
    <xf numFmtId="169" fontId="3" fillId="4" borderId="0" xfId="11" applyNumberFormat="1" applyFont="1" applyFill="1" applyBorder="1"/>
    <xf numFmtId="0" fontId="3" fillId="5" borderId="0" xfId="13" applyFont="1" applyFill="1" applyBorder="1" applyAlignment="1">
      <alignment horizontal="left" indent="1"/>
    </xf>
    <xf numFmtId="0" fontId="4" fillId="0" borderId="0" xfId="0" applyFont="1" applyAlignment="1">
      <alignment wrapText="1"/>
    </xf>
    <xf numFmtId="9" fontId="3" fillId="0" borderId="0" xfId="4" applyBorder="1" applyAlignment="1">
      <alignment horizontal="right"/>
    </xf>
    <xf numFmtId="44" fontId="0" fillId="0" borderId="0" xfId="2" applyFont="1" applyFill="1" applyBorder="1" applyAlignment="1">
      <alignment horizontal="right"/>
    </xf>
    <xf numFmtId="0" fontId="3" fillId="0" borderId="0" xfId="11" applyFont="1" applyFill="1" applyAlignment="1">
      <alignment horizontal="left" vertical="top" wrapText="1"/>
    </xf>
    <xf numFmtId="0" fontId="3" fillId="0" borderId="0" xfId="11" applyFont="1" applyAlignment="1">
      <alignment horizontal="left" wrapText="1"/>
    </xf>
    <xf numFmtId="0" fontId="3" fillId="0" borderId="0" xfId="11" applyFont="1" applyFill="1" applyAlignment="1">
      <alignment horizontal="left" wrapText="1"/>
    </xf>
    <xf numFmtId="0" fontId="4" fillId="0" borderId="0" xfId="11" applyFont="1" applyAlignment="1">
      <alignment horizontal="left" wrapText="1"/>
    </xf>
    <xf numFmtId="0" fontId="4" fillId="0" borderId="0" xfId="11" applyFont="1" applyAlignment="1">
      <alignment horizontal="center"/>
    </xf>
    <xf numFmtId="0" fontId="4" fillId="0" borderId="0" xfId="11" applyFont="1" applyFill="1" applyAlignment="1">
      <alignment horizontal="center"/>
    </xf>
    <xf numFmtId="0" fontId="3" fillId="0" borderId="0" xfId="11" applyFont="1" applyAlignment="1">
      <alignment horizontal="left" vertical="top" wrapText="1"/>
    </xf>
    <xf numFmtId="0" fontId="3" fillId="0" borderId="0" xfId="17" applyFont="1" applyAlignment="1">
      <alignment horizontal="left" vertical="top" wrapText="1"/>
    </xf>
    <xf numFmtId="0" fontId="13" fillId="0" borderId="0" xfId="0" applyFont="1" applyFill="1" applyAlignment="1">
      <alignment horizontal="center"/>
    </xf>
    <xf numFmtId="171" fontId="12" fillId="0" borderId="0" xfId="0" applyNumberFormat="1" applyFont="1" applyFill="1" applyAlignment="1">
      <alignment horizontal="left"/>
    </xf>
    <xf numFmtId="0" fontId="13" fillId="0" borderId="0" xfId="0" applyFont="1" applyAlignment="1">
      <alignment horizontal="center"/>
    </xf>
    <xf numFmtId="0" fontId="23" fillId="0" borderId="0" xfId="0" applyFont="1" applyFill="1" applyAlignment="1">
      <alignment horizontal="center"/>
    </xf>
    <xf numFmtId="0" fontId="4" fillId="0" borderId="0" xfId="0" applyFont="1" applyAlignment="1">
      <alignment horizontal="center"/>
    </xf>
    <xf numFmtId="0" fontId="15" fillId="0" borderId="0" xfId="0" applyFont="1" applyAlignment="1">
      <alignment horizontal="center"/>
    </xf>
    <xf numFmtId="0" fontId="3" fillId="3" borderId="0" xfId="0" applyFont="1" applyFill="1" applyAlignment="1">
      <alignment horizontal="left" wrapText="1"/>
    </xf>
    <xf numFmtId="0" fontId="3" fillId="0" borderId="0" xfId="0" applyFont="1" applyAlignment="1">
      <alignment horizontal="left" wrapText="1"/>
    </xf>
    <xf numFmtId="0" fontId="3" fillId="0" borderId="0" xfId="0" applyFont="1" applyAlignment="1">
      <alignment horizontal="left" vertical="top" wrapText="1"/>
    </xf>
    <xf numFmtId="0" fontId="16" fillId="3" borderId="0" xfId="0" applyFont="1" applyFill="1" applyAlignment="1">
      <alignment horizontal="left"/>
    </xf>
    <xf numFmtId="0" fontId="16" fillId="3" borderId="0" xfId="0" applyFont="1" applyFill="1" applyAlignment="1">
      <alignment horizontal="left" wrapText="1"/>
    </xf>
    <xf numFmtId="0" fontId="16" fillId="3" borderId="0" xfId="0" applyFont="1" applyFill="1" applyAlignment="1">
      <alignment horizontal="center"/>
    </xf>
    <xf numFmtId="0" fontId="3" fillId="0" borderId="0" xfId="0" applyFont="1" applyFill="1" applyAlignment="1">
      <alignment horizontal="left" wrapText="1"/>
    </xf>
    <xf numFmtId="0" fontId="21" fillId="0" borderId="0" xfId="0" applyFont="1" applyFill="1" applyBorder="1"/>
    <xf numFmtId="171" fontId="5" fillId="3" borderId="2" xfId="0" applyNumberFormat="1" applyFont="1" applyFill="1" applyBorder="1" applyAlignment="1">
      <alignment horizontal="left"/>
    </xf>
    <xf numFmtId="0" fontId="3" fillId="0" borderId="0" xfId="0" applyFont="1" applyFill="1" applyAlignment="1">
      <alignment horizontal="left" vertical="top" wrapText="1"/>
    </xf>
    <xf numFmtId="0" fontId="4" fillId="0" borderId="0" xfId="13" applyFont="1" applyFill="1" applyBorder="1" applyAlignment="1">
      <alignment horizontal="center"/>
    </xf>
    <xf numFmtId="0" fontId="4" fillId="0" borderId="0" xfId="13" applyFont="1" applyAlignment="1">
      <alignment horizontal="center"/>
    </xf>
    <xf numFmtId="0" fontId="3" fillId="0" borderId="0" xfId="11" applyFont="1" applyBorder="1" applyAlignment="1">
      <alignment horizontal="center"/>
    </xf>
    <xf numFmtId="0" fontId="10" fillId="0" borderId="0" xfId="11" applyFont="1" applyFill="1" applyBorder="1" applyAlignment="1">
      <alignment horizontal="center"/>
    </xf>
    <xf numFmtId="0" fontId="4" fillId="0" borderId="2" xfId="0" applyFont="1" applyFill="1" applyBorder="1" applyAlignment="1" applyProtection="1">
      <alignment horizontal="center"/>
    </xf>
    <xf numFmtId="0" fontId="4" fillId="0" borderId="2" xfId="0" applyFont="1" applyBorder="1" applyAlignment="1" applyProtection="1">
      <alignment horizontal="center"/>
    </xf>
    <xf numFmtId="0" fontId="0" fillId="4" borderId="0" xfId="0" applyFill="1" applyAlignment="1">
      <alignment horizontal="center"/>
    </xf>
    <xf numFmtId="0" fontId="4" fillId="0" borderId="2" xfId="0" applyFont="1" applyBorder="1" applyAlignment="1">
      <alignment horizontal="center" wrapText="1"/>
    </xf>
    <xf numFmtId="0" fontId="3" fillId="0" borderId="8" xfId="0" applyFont="1" applyBorder="1" applyAlignment="1">
      <alignment horizontal="center" wrapText="1"/>
    </xf>
    <xf numFmtId="0" fontId="3" fillId="0" borderId="0" xfId="0" applyFont="1" applyAlignment="1">
      <alignment horizontal="left"/>
    </xf>
  </cellXfs>
  <cellStyles count="18">
    <cellStyle name="Comma" xfId="1" builtinId="3"/>
    <cellStyle name="Currency" xfId="2" builtinId="4"/>
    <cellStyle name="Currency 2" xfId="15" xr:uid="{00000000-0005-0000-0000-000002000000}"/>
    <cellStyle name="flashing" xfId="12" xr:uid="{00000000-0005-0000-0000-000003000000}"/>
    <cellStyle name="Hyperlink" xfId="3" builtinId="8"/>
    <cellStyle name="Normal" xfId="0" builtinId="0"/>
    <cellStyle name="Normal 2" xfId="11" xr:uid="{00000000-0005-0000-0000-000006000000}"/>
    <cellStyle name="Normal 3" xfId="13" xr:uid="{00000000-0005-0000-0000-000007000000}"/>
    <cellStyle name="Normal 4" xfId="16" xr:uid="{00000000-0005-0000-0000-000008000000}"/>
    <cellStyle name="Normal 4 2" xfId="17" xr:uid="{00000000-0005-0000-0000-000009000000}"/>
    <cellStyle name="Percent" xfId="4" builtinId="5"/>
    <cellStyle name="Percent 2" xfId="14" xr:uid="{00000000-0005-0000-0000-00000B000000}"/>
    <cellStyle name="PSChar" xfId="5" xr:uid="{00000000-0005-0000-0000-00000C000000}"/>
    <cellStyle name="PSDate" xfId="6" xr:uid="{00000000-0005-0000-0000-00000D000000}"/>
    <cellStyle name="PSDec" xfId="7" xr:uid="{00000000-0005-0000-0000-00000E000000}"/>
    <cellStyle name="PSHeading" xfId="8" xr:uid="{00000000-0005-0000-0000-00000F000000}"/>
    <cellStyle name="PSInt" xfId="9" xr:uid="{00000000-0005-0000-0000-000010000000}"/>
    <cellStyle name="PSSpacer" xfId="10" xr:uid="{00000000-0005-0000-0000-000011000000}"/>
  </cellStyles>
  <dxfs count="0"/>
  <tableStyles count="0" defaultTableStyle="TableStyleMedium9" defaultPivotStyle="PivotStyleLight16"/>
  <colors>
    <mruColors>
      <color rgb="FF3333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285749</xdr:colOff>
      <xdr:row>0</xdr:row>
      <xdr:rowOff>28574</xdr:rowOff>
    </xdr:from>
    <xdr:to>
      <xdr:col>6</xdr:col>
      <xdr:colOff>571500</xdr:colOff>
      <xdr:row>11</xdr:row>
      <xdr:rowOff>152400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49" y="28574"/>
          <a:ext cx="2114551" cy="2114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3</xdr:col>
          <xdr:colOff>57150</xdr:colOff>
          <xdr:row>38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Initial Block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0</xdr:rowOff>
        </xdr:from>
        <xdr:to>
          <xdr:col>3</xdr:col>
          <xdr:colOff>69850</xdr:colOff>
          <xdr:row>38</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Monthly Customer Charge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ctrlProp" Target="../ctrlProps/ctrlProp2.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193"/>
  <sheetViews>
    <sheetView tabSelected="1" view="pageBreakPreview" zoomScaleNormal="100" zoomScaleSheetLayoutView="100" workbookViewId="0">
      <selection sqref="A1:H1"/>
    </sheetView>
  </sheetViews>
  <sheetFormatPr defaultColWidth="9.26953125" defaultRowHeight="12.5" x14ac:dyDescent="0.25"/>
  <cols>
    <col min="1" max="1" width="13.26953125" style="70" customWidth="1"/>
    <col min="2" max="2" width="16.26953125" style="70" customWidth="1"/>
    <col min="3" max="16384" width="9.26953125" style="70"/>
  </cols>
  <sheetData>
    <row r="1" spans="1:9" ht="13" x14ac:dyDescent="0.3">
      <c r="A1" s="383">
        <f>'Cover Page'!A21:J21</f>
        <v>0</v>
      </c>
      <c r="B1" s="383"/>
      <c r="C1" s="383"/>
      <c r="D1" s="383"/>
      <c r="E1" s="383"/>
      <c r="F1" s="383"/>
      <c r="G1" s="383"/>
      <c r="H1" s="383"/>
    </row>
    <row r="2" spans="1:9" ht="13" x14ac:dyDescent="0.3">
      <c r="A2" s="384" t="str">
        <f>+'Cover Page'!A15:H15</f>
        <v>Interim Rate Adjustment Application</v>
      </c>
      <c r="B2" s="384"/>
      <c r="C2" s="384"/>
      <c r="D2" s="384"/>
      <c r="E2" s="384"/>
      <c r="F2" s="384"/>
      <c r="G2" s="384"/>
      <c r="H2" s="384"/>
      <c r="I2" s="68"/>
    </row>
    <row r="3" spans="1:9" ht="13" x14ac:dyDescent="0.3">
      <c r="A3" s="384" t="str">
        <f>'Cover Page'!A33:J33</f>
        <v xml:space="preserve"> Month Period Ending December 31, </v>
      </c>
      <c r="B3" s="384"/>
      <c r="C3" s="384"/>
      <c r="D3" s="384"/>
      <c r="E3" s="384"/>
      <c r="F3" s="384"/>
      <c r="G3" s="384"/>
      <c r="H3" s="384"/>
      <c r="I3" s="68"/>
    </row>
    <row r="4" spans="1:9" ht="13" x14ac:dyDescent="0.3">
      <c r="A4" s="383" t="s">
        <v>281</v>
      </c>
      <c r="B4" s="383"/>
      <c r="C4" s="383"/>
      <c r="D4" s="383"/>
      <c r="E4" s="383"/>
      <c r="F4" s="383"/>
      <c r="G4" s="383"/>
      <c r="H4" s="383"/>
      <c r="I4" s="71"/>
    </row>
    <row r="5" spans="1:9" ht="13" x14ac:dyDescent="0.3">
      <c r="A5" s="283"/>
      <c r="B5" s="283"/>
      <c r="C5" s="283"/>
      <c r="D5" s="283"/>
      <c r="E5" s="283"/>
      <c r="F5" s="283"/>
      <c r="G5" s="283"/>
      <c r="H5" s="283"/>
      <c r="I5" s="71"/>
    </row>
    <row r="7" spans="1:9" ht="13" x14ac:dyDescent="0.3">
      <c r="A7" s="271" t="s">
        <v>281</v>
      </c>
    </row>
    <row r="8" spans="1:9" ht="15" customHeight="1" x14ac:dyDescent="0.25">
      <c r="A8" s="82" t="s">
        <v>280</v>
      </c>
      <c r="B8" s="80"/>
      <c r="C8" s="82"/>
      <c r="D8" s="82"/>
      <c r="E8" s="82"/>
      <c r="F8" s="82"/>
      <c r="G8" s="82"/>
      <c r="H8" s="82"/>
    </row>
    <row r="9" spans="1:9" ht="26.25" customHeight="1" x14ac:dyDescent="0.25">
      <c r="A9" s="385" t="s">
        <v>375</v>
      </c>
      <c r="B9" s="385"/>
      <c r="C9" s="385"/>
      <c r="D9" s="385"/>
      <c r="E9" s="385"/>
      <c r="F9" s="385"/>
      <c r="G9" s="385"/>
      <c r="H9" s="385"/>
    </row>
    <row r="10" spans="1:9" ht="26.25" customHeight="1" x14ac:dyDescent="0.25">
      <c r="A10" s="385" t="s">
        <v>279</v>
      </c>
      <c r="B10" s="385"/>
      <c r="C10" s="385"/>
      <c r="D10" s="385"/>
      <c r="E10" s="385"/>
      <c r="F10" s="385"/>
      <c r="G10" s="385"/>
      <c r="H10" s="385"/>
    </row>
    <row r="11" spans="1:9" ht="25.5" customHeight="1" x14ac:dyDescent="0.25">
      <c r="A11" s="385" t="s">
        <v>278</v>
      </c>
      <c r="B11" s="385"/>
      <c r="C11" s="385"/>
      <c r="D11" s="385"/>
      <c r="E11" s="385"/>
      <c r="F11" s="385"/>
      <c r="G11" s="385"/>
      <c r="H11" s="385"/>
    </row>
    <row r="12" spans="1:9" ht="25.5" customHeight="1" x14ac:dyDescent="0.25">
      <c r="A12" s="379" t="s">
        <v>277</v>
      </c>
      <c r="B12" s="379"/>
      <c r="C12" s="379"/>
      <c r="D12" s="379"/>
      <c r="E12" s="379"/>
      <c r="F12" s="379"/>
      <c r="G12" s="379"/>
      <c r="H12" s="379"/>
    </row>
    <row r="13" spans="1:9" x14ac:dyDescent="0.25">
      <c r="A13" s="82" t="s">
        <v>276</v>
      </c>
    </row>
    <row r="14" spans="1:9" x14ac:dyDescent="0.25">
      <c r="A14" s="81"/>
    </row>
    <row r="15" spans="1:9" ht="13" x14ac:dyDescent="0.3">
      <c r="A15" s="271" t="s">
        <v>275</v>
      </c>
    </row>
    <row r="16" spans="1:9" x14ac:dyDescent="0.25">
      <c r="A16" s="70" t="s">
        <v>274</v>
      </c>
    </row>
    <row r="18" spans="1:9" ht="13" x14ac:dyDescent="0.3">
      <c r="A18" s="271" t="s">
        <v>43</v>
      </c>
    </row>
    <row r="19" spans="1:9" x14ac:dyDescent="0.25">
      <c r="A19" s="70" t="s">
        <v>273</v>
      </c>
    </row>
    <row r="20" spans="1:9" ht="13" x14ac:dyDescent="0.3">
      <c r="A20" s="271"/>
    </row>
    <row r="21" spans="1:9" ht="13" x14ac:dyDescent="0.3">
      <c r="A21" s="271" t="s">
        <v>272</v>
      </c>
    </row>
    <row r="22" spans="1:9" ht="27" customHeight="1" x14ac:dyDescent="0.25">
      <c r="A22" s="276" t="s">
        <v>294</v>
      </c>
      <c r="B22" s="385" t="s">
        <v>271</v>
      </c>
      <c r="C22" s="385"/>
      <c r="D22" s="385"/>
      <c r="E22" s="385"/>
      <c r="F22" s="385"/>
      <c r="G22" s="385"/>
      <c r="H22" s="385"/>
    </row>
    <row r="23" spans="1:9" x14ac:dyDescent="0.25">
      <c r="A23" s="70" t="s">
        <v>295</v>
      </c>
      <c r="B23" s="70" t="s">
        <v>270</v>
      </c>
    </row>
    <row r="24" spans="1:9" ht="27" customHeight="1" x14ac:dyDescent="0.25">
      <c r="A24" s="276" t="s">
        <v>296</v>
      </c>
      <c r="B24" s="385" t="s">
        <v>376</v>
      </c>
      <c r="C24" s="385"/>
      <c r="D24" s="385"/>
      <c r="E24" s="385"/>
      <c r="F24" s="385"/>
      <c r="G24" s="385"/>
      <c r="H24" s="385"/>
    </row>
    <row r="25" spans="1:9" ht="42" customHeight="1" x14ac:dyDescent="0.25">
      <c r="A25" s="276" t="s">
        <v>297</v>
      </c>
      <c r="B25" s="385" t="s">
        <v>285</v>
      </c>
      <c r="C25" s="385"/>
      <c r="D25" s="385"/>
      <c r="E25" s="385"/>
      <c r="F25" s="385"/>
      <c r="G25" s="385"/>
      <c r="H25" s="385"/>
      <c r="I25" s="82"/>
    </row>
    <row r="26" spans="1:9" ht="29.65" customHeight="1" x14ac:dyDescent="0.25">
      <c r="A26" s="276" t="s">
        <v>298</v>
      </c>
      <c r="B26" s="386" t="s">
        <v>109</v>
      </c>
      <c r="C26" s="386"/>
      <c r="D26" s="386"/>
      <c r="E26" s="386"/>
      <c r="F26" s="386"/>
      <c r="G26" s="386"/>
      <c r="H26" s="386"/>
    </row>
    <row r="27" spans="1:9" x14ac:dyDescent="0.25">
      <c r="A27" s="276" t="s">
        <v>299</v>
      </c>
      <c r="B27" s="276" t="s">
        <v>110</v>
      </c>
    </row>
    <row r="28" spans="1:9" ht="26.25" customHeight="1" x14ac:dyDescent="0.25">
      <c r="A28" s="276" t="s">
        <v>300</v>
      </c>
      <c r="B28" s="385" t="s">
        <v>269</v>
      </c>
      <c r="C28" s="385"/>
      <c r="D28" s="385"/>
      <c r="E28" s="385"/>
      <c r="F28" s="385"/>
      <c r="G28" s="385"/>
      <c r="H28" s="385"/>
    </row>
    <row r="29" spans="1:9" ht="52.5" customHeight="1" x14ac:dyDescent="0.25">
      <c r="A29" s="276" t="s">
        <v>301</v>
      </c>
      <c r="B29" s="380" t="s">
        <v>377</v>
      </c>
      <c r="C29" s="380"/>
      <c r="D29" s="380"/>
      <c r="E29" s="380"/>
      <c r="F29" s="380"/>
      <c r="G29" s="380"/>
      <c r="H29" s="380"/>
    </row>
    <row r="30" spans="1:9" ht="26.25" customHeight="1" x14ac:dyDescent="0.25">
      <c r="A30" s="276" t="s">
        <v>302</v>
      </c>
      <c r="B30" s="380" t="s">
        <v>268</v>
      </c>
      <c r="C30" s="380"/>
      <c r="D30" s="380"/>
      <c r="E30" s="380"/>
      <c r="F30" s="380"/>
      <c r="G30" s="380"/>
      <c r="H30" s="380"/>
    </row>
    <row r="31" spans="1:9" ht="26.25" customHeight="1" x14ac:dyDescent="0.25">
      <c r="A31" s="276" t="s">
        <v>303</v>
      </c>
      <c r="B31" s="380" t="s">
        <v>267</v>
      </c>
      <c r="C31" s="380"/>
      <c r="D31" s="380"/>
      <c r="E31" s="380"/>
      <c r="F31" s="380"/>
      <c r="G31" s="380"/>
      <c r="H31" s="380"/>
    </row>
    <row r="32" spans="1:9" x14ac:dyDescent="0.25">
      <c r="A32" s="276" t="s">
        <v>304</v>
      </c>
      <c r="B32" s="87" t="s">
        <v>378</v>
      </c>
      <c r="C32" s="281"/>
      <c r="D32" s="281"/>
      <c r="E32" s="281"/>
      <c r="F32" s="281"/>
      <c r="G32" s="281"/>
      <c r="H32" s="281"/>
    </row>
    <row r="33" spans="1:9" ht="26.25" customHeight="1" x14ac:dyDescent="0.25">
      <c r="A33" s="276" t="s">
        <v>305</v>
      </c>
      <c r="B33" s="385" t="s">
        <v>266</v>
      </c>
      <c r="C33" s="385"/>
      <c r="D33" s="385"/>
      <c r="E33" s="385"/>
      <c r="F33" s="385"/>
      <c r="G33" s="385"/>
      <c r="H33" s="385"/>
    </row>
    <row r="34" spans="1:9" ht="25.5" customHeight="1" x14ac:dyDescent="0.25">
      <c r="A34" s="276" t="s">
        <v>306</v>
      </c>
      <c r="B34" s="380" t="s">
        <v>265</v>
      </c>
      <c r="C34" s="380"/>
      <c r="D34" s="380"/>
      <c r="E34" s="380"/>
      <c r="F34" s="380"/>
      <c r="G34" s="380"/>
      <c r="H34" s="380"/>
    </row>
    <row r="35" spans="1:9" ht="27" customHeight="1" x14ac:dyDescent="0.25">
      <c r="A35" s="276" t="s">
        <v>307</v>
      </c>
      <c r="B35" s="380" t="s">
        <v>379</v>
      </c>
      <c r="C35" s="380"/>
      <c r="D35" s="380"/>
      <c r="E35" s="380"/>
      <c r="F35" s="380"/>
      <c r="G35" s="380"/>
      <c r="H35" s="380"/>
    </row>
    <row r="36" spans="1:9" ht="27" customHeight="1" x14ac:dyDescent="0.25">
      <c r="A36" s="276" t="s">
        <v>308</v>
      </c>
      <c r="B36" s="385" t="s">
        <v>264</v>
      </c>
      <c r="C36" s="385"/>
      <c r="D36" s="385"/>
      <c r="E36" s="385"/>
      <c r="F36" s="385"/>
      <c r="G36" s="385"/>
      <c r="H36" s="385"/>
    </row>
    <row r="37" spans="1:9" x14ac:dyDescent="0.25">
      <c r="A37" s="276" t="s">
        <v>309</v>
      </c>
      <c r="B37" s="380" t="s">
        <v>380</v>
      </c>
      <c r="C37" s="380"/>
      <c r="D37" s="380"/>
      <c r="E37" s="380"/>
      <c r="F37" s="380"/>
      <c r="G37" s="380"/>
      <c r="H37" s="380"/>
    </row>
    <row r="38" spans="1:9" x14ac:dyDescent="0.25">
      <c r="A38" s="276" t="s">
        <v>310</v>
      </c>
      <c r="B38" s="82" t="s">
        <v>166</v>
      </c>
      <c r="C38" s="82"/>
      <c r="D38" s="82"/>
      <c r="E38" s="82"/>
      <c r="F38" s="82"/>
      <c r="G38" s="82"/>
      <c r="H38" s="82"/>
    </row>
    <row r="39" spans="1:9" x14ac:dyDescent="0.25">
      <c r="A39" s="276" t="s">
        <v>311</v>
      </c>
      <c r="B39" s="82" t="s">
        <v>263</v>
      </c>
      <c r="C39" s="82"/>
      <c r="D39" s="82"/>
      <c r="E39" s="82"/>
      <c r="F39" s="82"/>
      <c r="G39" s="82"/>
      <c r="H39" s="82"/>
    </row>
    <row r="40" spans="1:9" x14ac:dyDescent="0.25">
      <c r="A40" s="276" t="s">
        <v>312</v>
      </c>
      <c r="B40" s="87" t="s">
        <v>262</v>
      </c>
      <c r="C40" s="281"/>
      <c r="D40" s="281"/>
      <c r="E40" s="281"/>
      <c r="F40" s="281"/>
      <c r="G40" s="281"/>
      <c r="H40" s="281"/>
    </row>
    <row r="42" spans="1:9" ht="13" x14ac:dyDescent="0.3">
      <c r="A42" s="271" t="s">
        <v>261</v>
      </c>
    </row>
    <row r="43" spans="1:9" x14ac:dyDescent="0.25">
      <c r="A43" s="380" t="s">
        <v>260</v>
      </c>
      <c r="B43" s="380"/>
      <c r="C43" s="380"/>
      <c r="D43" s="380"/>
      <c r="E43" s="380"/>
      <c r="F43" s="380"/>
      <c r="G43" s="380"/>
      <c r="H43" s="380"/>
      <c r="I43" s="82"/>
    </row>
    <row r="44" spans="1:9" x14ac:dyDescent="0.25">
      <c r="A44" s="82" t="s">
        <v>259</v>
      </c>
      <c r="B44" s="82"/>
      <c r="C44" s="82"/>
      <c r="D44" s="82"/>
      <c r="E44" s="82"/>
      <c r="F44" s="82"/>
      <c r="G44" s="82"/>
      <c r="H44" s="82"/>
      <c r="I44" s="82"/>
    </row>
    <row r="45" spans="1:9" ht="26.25" customHeight="1" x14ac:dyDescent="0.25">
      <c r="A45" s="380" t="s">
        <v>381</v>
      </c>
      <c r="B45" s="380"/>
      <c r="C45" s="380"/>
      <c r="D45" s="380"/>
      <c r="E45" s="380"/>
      <c r="F45" s="380"/>
      <c r="G45" s="380"/>
      <c r="H45" s="380"/>
      <c r="I45" s="82"/>
    </row>
    <row r="46" spans="1:9" ht="13" x14ac:dyDescent="0.3">
      <c r="A46" s="272"/>
    </row>
    <row r="47" spans="1:9" ht="13" x14ac:dyDescent="0.3">
      <c r="A47" s="271" t="s">
        <v>287</v>
      </c>
    </row>
    <row r="48" spans="1:9" x14ac:dyDescent="0.25">
      <c r="A48" s="70" t="s">
        <v>288</v>
      </c>
    </row>
    <row r="49" spans="1:8" x14ac:dyDescent="0.25">
      <c r="A49" s="385" t="s">
        <v>382</v>
      </c>
      <c r="B49" s="385"/>
      <c r="C49" s="385"/>
      <c r="D49" s="385"/>
      <c r="E49" s="385"/>
      <c r="F49" s="385"/>
      <c r="G49" s="385"/>
      <c r="H49" s="385"/>
    </row>
    <row r="50" spans="1:8" x14ac:dyDescent="0.25">
      <c r="A50" s="70" t="s">
        <v>313</v>
      </c>
      <c r="B50" s="70" t="s">
        <v>289</v>
      </c>
    </row>
    <row r="52" spans="1:8" ht="13" x14ac:dyDescent="0.3">
      <c r="A52" s="273" t="s">
        <v>258</v>
      </c>
    </row>
    <row r="53" spans="1:8" s="81" customFormat="1" ht="26.25" customHeight="1" x14ac:dyDescent="0.25">
      <c r="A53" s="274" t="s">
        <v>348</v>
      </c>
      <c r="B53" s="379" t="s">
        <v>395</v>
      </c>
      <c r="C53" s="379"/>
      <c r="D53" s="379"/>
      <c r="E53" s="379"/>
      <c r="F53" s="379"/>
      <c r="G53" s="379"/>
      <c r="H53" s="379"/>
    </row>
    <row r="54" spans="1:8" s="81" customFormat="1" x14ac:dyDescent="0.25">
      <c r="A54" s="81" t="s">
        <v>391</v>
      </c>
      <c r="B54" s="81" t="s">
        <v>257</v>
      </c>
      <c r="C54" s="284"/>
      <c r="D54" s="284"/>
      <c r="E54" s="284"/>
      <c r="F54" s="284"/>
      <c r="G54" s="284"/>
      <c r="H54" s="284"/>
    </row>
    <row r="55" spans="1:8" s="81" customFormat="1" x14ac:dyDescent="0.25">
      <c r="A55" s="81" t="s">
        <v>241</v>
      </c>
      <c r="B55" s="81" t="s">
        <v>256</v>
      </c>
      <c r="C55" s="285"/>
      <c r="D55" s="285"/>
      <c r="E55" s="285"/>
      <c r="F55" s="285"/>
      <c r="G55" s="285"/>
      <c r="H55" s="285"/>
    </row>
    <row r="56" spans="1:8" x14ac:dyDescent="0.25">
      <c r="A56" s="82" t="s">
        <v>255</v>
      </c>
    </row>
    <row r="57" spans="1:8" x14ac:dyDescent="0.25">
      <c r="A57" s="82" t="s">
        <v>286</v>
      </c>
    </row>
    <row r="59" spans="1:8" s="81" customFormat="1" ht="13" x14ac:dyDescent="0.3">
      <c r="A59" s="273" t="s">
        <v>254</v>
      </c>
    </row>
    <row r="60" spans="1:8" s="81" customFormat="1" x14ac:dyDescent="0.25">
      <c r="A60" s="81" t="s">
        <v>314</v>
      </c>
      <c r="B60" s="81" t="s">
        <v>319</v>
      </c>
    </row>
    <row r="61" spans="1:8" s="81" customFormat="1" ht="37.5" customHeight="1" x14ac:dyDescent="0.25">
      <c r="A61" s="274" t="s">
        <v>315</v>
      </c>
      <c r="B61" s="381" t="s">
        <v>383</v>
      </c>
      <c r="C61" s="381"/>
      <c r="D61" s="381"/>
      <c r="E61" s="381"/>
      <c r="F61" s="381"/>
      <c r="G61" s="381"/>
      <c r="H61" s="381"/>
    </row>
    <row r="62" spans="1:8" s="81" customFormat="1" ht="27" customHeight="1" x14ac:dyDescent="0.25">
      <c r="A62" s="274" t="s">
        <v>316</v>
      </c>
      <c r="B62" s="381" t="s">
        <v>384</v>
      </c>
      <c r="C62" s="381"/>
      <c r="D62" s="381"/>
      <c r="E62" s="381"/>
      <c r="F62" s="381"/>
      <c r="G62" s="381"/>
      <c r="H62" s="381"/>
    </row>
    <row r="63" spans="1:8" s="81" customFormat="1" ht="25.5" customHeight="1" x14ac:dyDescent="0.25">
      <c r="A63" s="274" t="s">
        <v>317</v>
      </c>
      <c r="B63" s="381" t="s">
        <v>385</v>
      </c>
      <c r="C63" s="381"/>
      <c r="D63" s="381"/>
      <c r="E63" s="381"/>
      <c r="F63" s="381"/>
      <c r="G63" s="381"/>
      <c r="H63" s="381"/>
    </row>
    <row r="64" spans="1:8" s="81" customFormat="1" ht="39" customHeight="1" x14ac:dyDescent="0.25">
      <c r="A64" s="274" t="s">
        <v>318</v>
      </c>
      <c r="B64" s="381" t="s">
        <v>253</v>
      </c>
      <c r="C64" s="381"/>
      <c r="D64" s="381"/>
      <c r="E64" s="381"/>
      <c r="F64" s="381"/>
      <c r="G64" s="381"/>
      <c r="H64" s="381"/>
    </row>
    <row r="65" spans="1:8" s="81" customFormat="1" x14ac:dyDescent="0.25">
      <c r="A65" s="81" t="s">
        <v>252</v>
      </c>
    </row>
    <row r="66" spans="1:8" s="81" customFormat="1" x14ac:dyDescent="0.25"/>
    <row r="67" spans="1:8" s="81" customFormat="1" x14ac:dyDescent="0.25"/>
    <row r="68" spans="1:8" s="81" customFormat="1" ht="13" x14ac:dyDescent="0.3">
      <c r="A68" s="273" t="s">
        <v>418</v>
      </c>
    </row>
    <row r="69" spans="1:8" s="81" customFormat="1" x14ac:dyDescent="0.25">
      <c r="A69" s="274" t="s">
        <v>314</v>
      </c>
      <c r="B69" s="81" t="s">
        <v>319</v>
      </c>
    </row>
    <row r="70" spans="1:8" s="81" customFormat="1" ht="25.15" customHeight="1" x14ac:dyDescent="0.25">
      <c r="A70" s="274" t="s">
        <v>242</v>
      </c>
      <c r="B70" s="381" t="s">
        <v>327</v>
      </c>
      <c r="C70" s="381"/>
      <c r="D70" s="381"/>
      <c r="E70" s="381"/>
      <c r="F70" s="381"/>
      <c r="G70" s="381"/>
      <c r="H70" s="381"/>
    </row>
    <row r="71" spans="1:8" s="81" customFormat="1" x14ac:dyDescent="0.25">
      <c r="A71" s="274" t="s">
        <v>241</v>
      </c>
      <c r="B71" s="381" t="s">
        <v>386</v>
      </c>
      <c r="C71" s="381"/>
      <c r="D71" s="381"/>
      <c r="E71" s="381"/>
      <c r="F71" s="381"/>
      <c r="G71" s="381"/>
      <c r="H71" s="381"/>
    </row>
    <row r="72" spans="1:8" s="81" customFormat="1" ht="25.9" customHeight="1" x14ac:dyDescent="0.25">
      <c r="A72" s="274" t="s">
        <v>240</v>
      </c>
      <c r="B72" s="381" t="s">
        <v>328</v>
      </c>
      <c r="C72" s="381"/>
      <c r="D72" s="381"/>
      <c r="E72" s="381"/>
      <c r="F72" s="381"/>
      <c r="G72" s="381"/>
      <c r="H72" s="381"/>
    </row>
    <row r="73" spans="1:8" s="81" customFormat="1" x14ac:dyDescent="0.25">
      <c r="A73" s="274" t="s">
        <v>238</v>
      </c>
      <c r="B73" s="81" t="s">
        <v>246</v>
      </c>
    </row>
    <row r="74" spans="1:8" s="81" customFormat="1" ht="24.75" customHeight="1" x14ac:dyDescent="0.25">
      <c r="A74" s="274" t="s">
        <v>236</v>
      </c>
      <c r="B74" s="381" t="s">
        <v>251</v>
      </c>
      <c r="C74" s="381"/>
      <c r="D74" s="381"/>
      <c r="E74" s="381"/>
      <c r="F74" s="381"/>
      <c r="G74" s="381"/>
      <c r="H74" s="381"/>
    </row>
    <row r="75" spans="1:8" s="81" customFormat="1" ht="25.5" customHeight="1" x14ac:dyDescent="0.25">
      <c r="A75" s="274" t="s">
        <v>306</v>
      </c>
      <c r="B75" s="381" t="s">
        <v>233</v>
      </c>
      <c r="C75" s="381"/>
      <c r="D75" s="381"/>
      <c r="E75" s="381"/>
      <c r="F75" s="381"/>
      <c r="G75" s="381"/>
      <c r="H75" s="381"/>
    </row>
    <row r="76" spans="1:8" s="81" customFormat="1" x14ac:dyDescent="0.25">
      <c r="A76" s="275"/>
    </row>
    <row r="77" spans="1:8" s="81" customFormat="1" ht="13" x14ac:dyDescent="0.3">
      <c r="A77" s="273" t="s">
        <v>419</v>
      </c>
    </row>
    <row r="78" spans="1:8" s="81" customFormat="1" x14ac:dyDescent="0.25">
      <c r="A78" s="274" t="s">
        <v>314</v>
      </c>
      <c r="B78" s="81" t="s">
        <v>319</v>
      </c>
    </row>
    <row r="79" spans="1:8" s="81" customFormat="1" ht="25.5" customHeight="1" x14ac:dyDescent="0.25">
      <c r="A79" s="274" t="s">
        <v>242</v>
      </c>
      <c r="B79" s="381" t="s">
        <v>327</v>
      </c>
      <c r="C79" s="381"/>
      <c r="D79" s="381"/>
      <c r="E79" s="381"/>
      <c r="F79" s="381"/>
      <c r="G79" s="381"/>
      <c r="H79" s="381"/>
    </row>
    <row r="80" spans="1:8" s="81" customFormat="1" x14ac:dyDescent="0.25">
      <c r="A80" s="274" t="s">
        <v>241</v>
      </c>
      <c r="B80" s="381" t="s">
        <v>386</v>
      </c>
      <c r="C80" s="381"/>
      <c r="D80" s="381"/>
      <c r="E80" s="381"/>
      <c r="F80" s="381"/>
      <c r="G80" s="381"/>
      <c r="H80" s="381"/>
    </row>
    <row r="81" spans="1:8" s="81" customFormat="1" x14ac:dyDescent="0.25">
      <c r="A81" s="274" t="s">
        <v>240</v>
      </c>
      <c r="B81" s="381" t="s">
        <v>250</v>
      </c>
      <c r="C81" s="381"/>
      <c r="D81" s="381"/>
      <c r="E81" s="381"/>
      <c r="F81" s="381"/>
      <c r="G81" s="381"/>
      <c r="H81" s="381"/>
    </row>
    <row r="82" spans="1:8" s="81" customFormat="1" x14ac:dyDescent="0.25">
      <c r="A82" s="274" t="s">
        <v>238</v>
      </c>
      <c r="B82" s="81" t="s">
        <v>249</v>
      </c>
    </row>
    <row r="83" spans="1:8" s="81" customFormat="1" ht="27" customHeight="1" x14ac:dyDescent="0.25">
      <c r="A83" s="274" t="s">
        <v>236</v>
      </c>
      <c r="B83" s="381" t="s">
        <v>248</v>
      </c>
      <c r="C83" s="381"/>
      <c r="D83" s="381"/>
      <c r="E83" s="381"/>
      <c r="F83" s="381"/>
      <c r="G83" s="381"/>
      <c r="H83" s="381"/>
    </row>
    <row r="84" spans="1:8" s="81" customFormat="1" ht="25.15" customHeight="1" x14ac:dyDescent="0.25">
      <c r="A84" s="274" t="s">
        <v>306</v>
      </c>
      <c r="B84" s="381" t="s">
        <v>233</v>
      </c>
      <c r="C84" s="381"/>
      <c r="D84" s="381"/>
      <c r="E84" s="381"/>
      <c r="F84" s="381"/>
      <c r="G84" s="381"/>
      <c r="H84" s="381"/>
    </row>
    <row r="85" spans="1:8" s="81" customFormat="1" x14ac:dyDescent="0.25"/>
    <row r="86" spans="1:8" s="81" customFormat="1" ht="13" x14ac:dyDescent="0.3">
      <c r="A86" s="273" t="s">
        <v>420</v>
      </c>
    </row>
    <row r="87" spans="1:8" s="81" customFormat="1" ht="26.25" customHeight="1" x14ac:dyDescent="0.25">
      <c r="A87" s="380" t="s">
        <v>387</v>
      </c>
      <c r="B87" s="380"/>
      <c r="C87" s="380"/>
      <c r="D87" s="380"/>
      <c r="E87" s="380"/>
      <c r="F87" s="380"/>
      <c r="G87" s="380"/>
      <c r="H87" s="380"/>
    </row>
    <row r="88" spans="1:8" s="81" customFormat="1" x14ac:dyDescent="0.25">
      <c r="A88" s="289"/>
      <c r="B88" s="289"/>
      <c r="C88" s="289"/>
      <c r="D88" s="289"/>
      <c r="E88" s="289"/>
      <c r="F88" s="289"/>
      <c r="G88" s="289"/>
      <c r="H88" s="289"/>
    </row>
    <row r="89" spans="1:8" s="81" customFormat="1" ht="25.5" customHeight="1" x14ac:dyDescent="0.3">
      <c r="A89" s="382" t="s">
        <v>388</v>
      </c>
      <c r="B89" s="382"/>
      <c r="C89" s="382"/>
      <c r="D89" s="382"/>
      <c r="E89" s="382"/>
      <c r="F89" s="382"/>
      <c r="G89" s="382"/>
      <c r="H89" s="382"/>
    </row>
    <row r="90" spans="1:8" s="81" customFormat="1" x14ac:dyDescent="0.25"/>
    <row r="91" spans="1:8" s="81" customFormat="1" ht="13" x14ac:dyDescent="0.3">
      <c r="A91" s="273" t="s">
        <v>247</v>
      </c>
    </row>
    <row r="92" spans="1:8" s="81" customFormat="1" x14ac:dyDescent="0.25">
      <c r="A92" s="274" t="s">
        <v>314</v>
      </c>
      <c r="B92" s="81" t="s">
        <v>319</v>
      </c>
    </row>
    <row r="93" spans="1:8" s="81" customFormat="1" ht="24.4" customHeight="1" x14ac:dyDescent="0.25">
      <c r="A93" s="274" t="s">
        <v>242</v>
      </c>
      <c r="B93" s="381" t="s">
        <v>327</v>
      </c>
      <c r="C93" s="381"/>
      <c r="D93" s="381"/>
      <c r="E93" s="381"/>
      <c r="F93" s="381"/>
      <c r="G93" s="381"/>
      <c r="H93" s="381"/>
    </row>
    <row r="94" spans="1:8" s="81" customFormat="1" x14ac:dyDescent="0.25">
      <c r="A94" s="274" t="s">
        <v>241</v>
      </c>
      <c r="B94" s="381" t="s">
        <v>386</v>
      </c>
      <c r="C94" s="381"/>
      <c r="D94" s="381"/>
      <c r="E94" s="381"/>
      <c r="F94" s="381"/>
      <c r="G94" s="381"/>
      <c r="H94" s="381"/>
    </row>
    <row r="95" spans="1:8" s="274" customFormat="1" ht="26.65" customHeight="1" x14ac:dyDescent="0.25">
      <c r="A95" s="274" t="s">
        <v>240</v>
      </c>
      <c r="B95" s="379" t="s">
        <v>329</v>
      </c>
      <c r="C95" s="379"/>
      <c r="D95" s="379"/>
      <c r="E95" s="379"/>
      <c r="F95" s="379"/>
      <c r="G95" s="379"/>
      <c r="H95" s="379"/>
    </row>
    <row r="96" spans="1:8" s="81" customFormat="1" x14ac:dyDescent="0.25">
      <c r="A96" s="274" t="s">
        <v>238</v>
      </c>
      <c r="B96" s="81" t="s">
        <v>246</v>
      </c>
    </row>
    <row r="97" spans="1:8" s="81" customFormat="1" ht="24.75" customHeight="1" x14ac:dyDescent="0.25">
      <c r="A97" s="274" t="s">
        <v>236</v>
      </c>
      <c r="B97" s="381" t="s">
        <v>245</v>
      </c>
      <c r="C97" s="381"/>
      <c r="D97" s="381"/>
      <c r="E97" s="381"/>
      <c r="F97" s="381"/>
      <c r="G97" s="381"/>
      <c r="H97" s="381"/>
    </row>
    <row r="98" spans="1:8" s="81" customFormat="1" x14ac:dyDescent="0.25">
      <c r="A98" s="274" t="s">
        <v>234</v>
      </c>
      <c r="B98" s="381" t="s">
        <v>244</v>
      </c>
      <c r="C98" s="381"/>
      <c r="D98" s="381"/>
      <c r="E98" s="381"/>
      <c r="F98" s="381"/>
      <c r="G98" s="381"/>
      <c r="H98" s="381"/>
    </row>
    <row r="99" spans="1:8" s="81" customFormat="1" ht="25.5" customHeight="1" x14ac:dyDescent="0.25">
      <c r="A99" s="274" t="s">
        <v>306</v>
      </c>
      <c r="B99" s="381" t="s">
        <v>233</v>
      </c>
      <c r="C99" s="381"/>
      <c r="D99" s="381"/>
      <c r="E99" s="381"/>
      <c r="F99" s="381"/>
      <c r="G99" s="381"/>
      <c r="H99" s="381"/>
    </row>
    <row r="100" spans="1:8" s="81" customFormat="1" x14ac:dyDescent="0.25"/>
    <row r="101" spans="1:8" s="81" customFormat="1" ht="13" x14ac:dyDescent="0.3">
      <c r="A101" s="273" t="s">
        <v>243</v>
      </c>
    </row>
    <row r="102" spans="1:8" s="81" customFormat="1" x14ac:dyDescent="0.25">
      <c r="A102" s="274" t="s">
        <v>314</v>
      </c>
      <c r="B102" s="81" t="s">
        <v>319</v>
      </c>
    </row>
    <row r="103" spans="1:8" s="81" customFormat="1" ht="24.4" customHeight="1" x14ac:dyDescent="0.25">
      <c r="A103" s="274" t="s">
        <v>242</v>
      </c>
      <c r="B103" s="381" t="s">
        <v>327</v>
      </c>
      <c r="C103" s="381"/>
      <c r="D103" s="381"/>
      <c r="E103" s="381"/>
      <c r="F103" s="381"/>
      <c r="G103" s="381"/>
      <c r="H103" s="381"/>
    </row>
    <row r="104" spans="1:8" s="81" customFormat="1" x14ac:dyDescent="0.25">
      <c r="A104" s="274" t="s">
        <v>241</v>
      </c>
      <c r="B104" s="381" t="s">
        <v>386</v>
      </c>
      <c r="C104" s="381"/>
      <c r="D104" s="381"/>
      <c r="E104" s="381"/>
      <c r="F104" s="381"/>
      <c r="G104" s="381"/>
      <c r="H104" s="381"/>
    </row>
    <row r="105" spans="1:8" s="81" customFormat="1" ht="27" customHeight="1" x14ac:dyDescent="0.25">
      <c r="A105" s="274" t="s">
        <v>240</v>
      </c>
      <c r="B105" s="379" t="s">
        <v>239</v>
      </c>
      <c r="C105" s="379"/>
      <c r="D105" s="379"/>
      <c r="E105" s="379"/>
      <c r="F105" s="379"/>
      <c r="G105" s="379"/>
      <c r="H105" s="379"/>
    </row>
    <row r="106" spans="1:8" s="81" customFormat="1" x14ac:dyDescent="0.25">
      <c r="A106" s="274" t="s">
        <v>238</v>
      </c>
      <c r="B106" s="81" t="s">
        <v>237</v>
      </c>
    </row>
    <row r="107" spans="1:8" s="81" customFormat="1" ht="26.25" customHeight="1" x14ac:dyDescent="0.25">
      <c r="A107" s="274" t="s">
        <v>236</v>
      </c>
      <c r="B107" s="381" t="s">
        <v>235</v>
      </c>
      <c r="C107" s="381"/>
      <c r="D107" s="381"/>
      <c r="E107" s="381"/>
      <c r="F107" s="381"/>
      <c r="G107" s="381"/>
      <c r="H107" s="381"/>
    </row>
    <row r="108" spans="1:8" s="81" customFormat="1" x14ac:dyDescent="0.25">
      <c r="A108" s="274" t="s">
        <v>234</v>
      </c>
      <c r="B108" s="381" t="s">
        <v>330</v>
      </c>
      <c r="C108" s="381"/>
      <c r="D108" s="381"/>
      <c r="E108" s="381"/>
      <c r="F108" s="381"/>
      <c r="G108" s="381"/>
      <c r="H108" s="381"/>
    </row>
    <row r="109" spans="1:8" s="81" customFormat="1" ht="25.15" customHeight="1" x14ac:dyDescent="0.25">
      <c r="A109" s="274" t="s">
        <v>306</v>
      </c>
      <c r="B109" s="381" t="s">
        <v>233</v>
      </c>
      <c r="C109" s="381"/>
      <c r="D109" s="381"/>
      <c r="E109" s="381"/>
      <c r="F109" s="381"/>
      <c r="G109" s="381"/>
      <c r="H109" s="381"/>
    </row>
    <row r="110" spans="1:8" s="81" customFormat="1" x14ac:dyDescent="0.25"/>
    <row r="111" spans="1:8" s="81" customFormat="1" ht="13" x14ac:dyDescent="0.3">
      <c r="A111" s="273" t="s">
        <v>232</v>
      </c>
    </row>
    <row r="112" spans="1:8" s="81" customFormat="1" ht="24.75" customHeight="1" x14ac:dyDescent="0.25">
      <c r="A112" s="380" t="s">
        <v>389</v>
      </c>
      <c r="B112" s="380"/>
      <c r="C112" s="380"/>
      <c r="D112" s="380"/>
      <c r="E112" s="380"/>
      <c r="F112" s="380"/>
      <c r="G112" s="380"/>
      <c r="H112" s="380"/>
    </row>
    <row r="113" spans="1:8" s="81" customFormat="1" x14ac:dyDescent="0.25">
      <c r="A113" s="82"/>
    </row>
    <row r="114" spans="1:8" s="81" customFormat="1" ht="13" x14ac:dyDescent="0.3">
      <c r="A114" s="273" t="s">
        <v>421</v>
      </c>
    </row>
    <row r="115" spans="1:8" s="81" customFormat="1" x14ac:dyDescent="0.25">
      <c r="A115" s="82" t="s">
        <v>362</v>
      </c>
    </row>
    <row r="116" spans="1:8" s="81" customFormat="1" x14ac:dyDescent="0.25"/>
    <row r="117" spans="1:8" s="81" customFormat="1" ht="13" x14ac:dyDescent="0.3">
      <c r="A117" s="273" t="s">
        <v>422</v>
      </c>
    </row>
    <row r="118" spans="1:8" s="81" customFormat="1" x14ac:dyDescent="0.25">
      <c r="A118" s="82" t="s">
        <v>361</v>
      </c>
    </row>
    <row r="119" spans="1:8" s="81" customFormat="1" x14ac:dyDescent="0.25"/>
    <row r="120" spans="1:8" s="81" customFormat="1" ht="13" x14ac:dyDescent="0.3">
      <c r="A120" s="273" t="s">
        <v>331</v>
      </c>
    </row>
    <row r="121" spans="1:8" s="81" customFormat="1" x14ac:dyDescent="0.25">
      <c r="A121" s="380" t="s">
        <v>360</v>
      </c>
      <c r="B121" s="380"/>
      <c r="C121" s="380"/>
      <c r="D121" s="380"/>
      <c r="E121" s="380"/>
      <c r="F121" s="380"/>
      <c r="G121" s="380"/>
      <c r="H121" s="380"/>
    </row>
    <row r="122" spans="1:8" s="81" customFormat="1" x14ac:dyDescent="0.25"/>
    <row r="123" spans="1:8" s="81" customFormat="1" ht="13" x14ac:dyDescent="0.3">
      <c r="A123" s="273" t="s">
        <v>332</v>
      </c>
    </row>
    <row r="124" spans="1:8" s="81" customFormat="1" x14ac:dyDescent="0.25">
      <c r="A124" s="380" t="s">
        <v>359</v>
      </c>
      <c r="B124" s="380"/>
      <c r="C124" s="380"/>
      <c r="D124" s="380"/>
      <c r="E124" s="380"/>
      <c r="F124" s="380"/>
      <c r="G124" s="380"/>
      <c r="H124" s="380"/>
    </row>
    <row r="125" spans="1:8" s="81" customFormat="1" x14ac:dyDescent="0.25"/>
    <row r="126" spans="1:8" s="81" customFormat="1" ht="13" x14ac:dyDescent="0.3">
      <c r="A126" s="273" t="s">
        <v>423</v>
      </c>
    </row>
    <row r="127" spans="1:8" s="81" customFormat="1" x14ac:dyDescent="0.25">
      <c r="A127" s="274" t="s">
        <v>314</v>
      </c>
      <c r="B127" s="81" t="s">
        <v>319</v>
      </c>
    </row>
    <row r="128" spans="1:8" s="81" customFormat="1" ht="26.25" customHeight="1" x14ac:dyDescent="0.25">
      <c r="A128" s="274" t="s">
        <v>242</v>
      </c>
      <c r="B128" s="381" t="s">
        <v>327</v>
      </c>
      <c r="C128" s="381"/>
      <c r="D128" s="381"/>
      <c r="E128" s="381"/>
      <c r="F128" s="381"/>
      <c r="G128" s="381"/>
      <c r="H128" s="381"/>
    </row>
    <row r="129" spans="1:8" s="81" customFormat="1" x14ac:dyDescent="0.25">
      <c r="A129" s="274" t="s">
        <v>241</v>
      </c>
      <c r="B129" s="381" t="s">
        <v>386</v>
      </c>
      <c r="C129" s="381"/>
      <c r="D129" s="381"/>
      <c r="E129" s="381"/>
      <c r="F129" s="381"/>
      <c r="G129" s="381"/>
      <c r="H129" s="381"/>
    </row>
    <row r="130" spans="1:8" s="81" customFormat="1" ht="25.5" customHeight="1" x14ac:dyDescent="0.25">
      <c r="A130" s="274" t="s">
        <v>240</v>
      </c>
      <c r="B130" s="381" t="s">
        <v>358</v>
      </c>
      <c r="C130" s="381"/>
      <c r="D130" s="381"/>
      <c r="E130" s="381"/>
      <c r="F130" s="381"/>
      <c r="G130" s="381"/>
      <c r="H130" s="381"/>
    </row>
    <row r="131" spans="1:8" s="81" customFormat="1" x14ac:dyDescent="0.25">
      <c r="A131" s="274" t="s">
        <v>238</v>
      </c>
      <c r="B131" s="81" t="s">
        <v>249</v>
      </c>
    </row>
    <row r="132" spans="1:8" s="81" customFormat="1" ht="26.25" customHeight="1" x14ac:dyDescent="0.25">
      <c r="A132" s="274" t="s">
        <v>236</v>
      </c>
      <c r="B132" s="381" t="s">
        <v>251</v>
      </c>
      <c r="C132" s="381"/>
      <c r="D132" s="381"/>
      <c r="E132" s="381"/>
      <c r="F132" s="381"/>
      <c r="G132" s="381"/>
      <c r="H132" s="381"/>
    </row>
    <row r="133" spans="1:8" s="81" customFormat="1" x14ac:dyDescent="0.25"/>
    <row r="134" spans="1:8" s="81" customFormat="1" ht="13" x14ac:dyDescent="0.3">
      <c r="A134" s="273" t="s">
        <v>424</v>
      </c>
    </row>
    <row r="135" spans="1:8" s="81" customFormat="1" x14ac:dyDescent="0.25">
      <c r="A135" s="274" t="s">
        <v>314</v>
      </c>
      <c r="B135" s="81" t="s">
        <v>319</v>
      </c>
    </row>
    <row r="136" spans="1:8" s="81" customFormat="1" ht="25.5" customHeight="1" x14ac:dyDescent="0.25">
      <c r="A136" s="274" t="s">
        <v>242</v>
      </c>
      <c r="B136" s="381" t="s">
        <v>327</v>
      </c>
      <c r="C136" s="381"/>
      <c r="D136" s="381"/>
      <c r="E136" s="381"/>
      <c r="F136" s="381"/>
      <c r="G136" s="381"/>
      <c r="H136" s="381"/>
    </row>
    <row r="137" spans="1:8" s="81" customFormat="1" x14ac:dyDescent="0.25">
      <c r="A137" s="274" t="s">
        <v>241</v>
      </c>
      <c r="B137" s="381" t="s">
        <v>386</v>
      </c>
      <c r="C137" s="381"/>
      <c r="D137" s="381"/>
      <c r="E137" s="381"/>
      <c r="F137" s="381"/>
      <c r="G137" s="381"/>
      <c r="H137" s="381"/>
    </row>
    <row r="138" spans="1:8" s="81" customFormat="1" ht="26.25" customHeight="1" x14ac:dyDescent="0.25">
      <c r="A138" s="274" t="s">
        <v>240</v>
      </c>
      <c r="B138" s="379" t="s">
        <v>357</v>
      </c>
      <c r="C138" s="379"/>
      <c r="D138" s="379"/>
      <c r="E138" s="379"/>
      <c r="F138" s="379"/>
      <c r="G138" s="379"/>
      <c r="H138" s="379"/>
    </row>
    <row r="139" spans="1:8" s="81" customFormat="1" x14ac:dyDescent="0.25">
      <c r="A139" s="274" t="s">
        <v>238</v>
      </c>
      <c r="B139" s="81" t="s">
        <v>249</v>
      </c>
    </row>
    <row r="140" spans="1:8" s="81" customFormat="1" ht="25.5" customHeight="1" x14ac:dyDescent="0.25">
      <c r="A140" s="274" t="s">
        <v>236</v>
      </c>
      <c r="B140" s="381" t="s">
        <v>251</v>
      </c>
      <c r="C140" s="381"/>
      <c r="D140" s="381"/>
      <c r="E140" s="381"/>
      <c r="F140" s="381"/>
      <c r="G140" s="381"/>
      <c r="H140" s="381"/>
    </row>
    <row r="141" spans="1:8" s="81" customFormat="1" x14ac:dyDescent="0.25"/>
    <row r="142" spans="1:8" s="81" customFormat="1" ht="13" x14ac:dyDescent="0.3">
      <c r="A142" s="273" t="s">
        <v>356</v>
      </c>
    </row>
    <row r="143" spans="1:8" s="81" customFormat="1" x14ac:dyDescent="0.25">
      <c r="A143" s="274" t="s">
        <v>314</v>
      </c>
      <c r="B143" s="81" t="s">
        <v>319</v>
      </c>
    </row>
    <row r="144" spans="1:8" ht="25.5" customHeight="1" x14ac:dyDescent="0.25">
      <c r="A144" s="274" t="s">
        <v>242</v>
      </c>
      <c r="B144" s="381" t="s">
        <v>327</v>
      </c>
      <c r="C144" s="381"/>
      <c r="D144" s="381"/>
      <c r="E144" s="381"/>
      <c r="F144" s="381"/>
      <c r="G144" s="381"/>
      <c r="H144" s="381"/>
    </row>
    <row r="145" spans="1:8" x14ac:dyDescent="0.25">
      <c r="A145" s="274" t="s">
        <v>241</v>
      </c>
      <c r="B145" s="381" t="s">
        <v>386</v>
      </c>
      <c r="C145" s="381"/>
      <c r="D145" s="381"/>
      <c r="E145" s="381"/>
      <c r="F145" s="381"/>
      <c r="G145" s="381"/>
      <c r="H145" s="381"/>
    </row>
    <row r="146" spans="1:8" ht="25.5" customHeight="1" x14ac:dyDescent="0.25">
      <c r="A146" s="274" t="s">
        <v>240</v>
      </c>
      <c r="B146" s="379" t="s">
        <v>355</v>
      </c>
      <c r="C146" s="379"/>
      <c r="D146" s="379"/>
      <c r="E146" s="379"/>
      <c r="F146" s="379"/>
      <c r="G146" s="379"/>
      <c r="H146" s="379"/>
    </row>
    <row r="147" spans="1:8" x14ac:dyDescent="0.25">
      <c r="A147" s="274" t="s">
        <v>238</v>
      </c>
      <c r="B147" s="81" t="s">
        <v>237</v>
      </c>
      <c r="C147" s="81"/>
      <c r="D147" s="81"/>
      <c r="E147" s="81"/>
      <c r="F147" s="81"/>
      <c r="G147" s="81"/>
      <c r="H147" s="81"/>
    </row>
    <row r="148" spans="1:8" ht="26.25" customHeight="1" x14ac:dyDescent="0.25">
      <c r="A148" s="274" t="s">
        <v>236</v>
      </c>
      <c r="B148" s="379" t="s">
        <v>245</v>
      </c>
      <c r="C148" s="379"/>
      <c r="D148" s="379"/>
      <c r="E148" s="379"/>
      <c r="F148" s="379"/>
      <c r="G148" s="379"/>
      <c r="H148" s="379"/>
    </row>
    <row r="149" spans="1:8" x14ac:dyDescent="0.25">
      <c r="A149" s="274" t="s">
        <v>234</v>
      </c>
      <c r="B149" s="381" t="s">
        <v>244</v>
      </c>
      <c r="C149" s="381"/>
      <c r="D149" s="381"/>
      <c r="E149" s="381"/>
      <c r="F149" s="381"/>
      <c r="G149" s="381"/>
      <c r="H149" s="381"/>
    </row>
    <row r="150" spans="1:8" x14ac:dyDescent="0.25">
      <c r="A150" s="81"/>
      <c r="B150" s="81"/>
      <c r="C150" s="81"/>
      <c r="D150" s="81"/>
      <c r="E150" s="81"/>
      <c r="F150" s="81"/>
      <c r="G150" s="81"/>
      <c r="H150" s="81"/>
    </row>
    <row r="151" spans="1:8" ht="13" x14ac:dyDescent="0.3">
      <c r="A151" s="273" t="s">
        <v>354</v>
      </c>
      <c r="B151" s="81"/>
      <c r="C151" s="81"/>
      <c r="D151" s="81"/>
      <c r="E151" s="81"/>
      <c r="F151" s="81"/>
      <c r="G151" s="81"/>
      <c r="H151" s="81"/>
    </row>
    <row r="152" spans="1:8" x14ac:dyDescent="0.25">
      <c r="A152" s="274" t="s">
        <v>314</v>
      </c>
      <c r="B152" s="274" t="s">
        <v>319</v>
      </c>
      <c r="C152" s="274"/>
      <c r="D152" s="274"/>
      <c r="E152" s="274"/>
      <c r="F152" s="274"/>
      <c r="G152" s="274"/>
      <c r="H152" s="274"/>
    </row>
    <row r="153" spans="1:8" ht="26.25" customHeight="1" x14ac:dyDescent="0.25">
      <c r="A153" s="274" t="s">
        <v>242</v>
      </c>
      <c r="B153" s="379" t="s">
        <v>327</v>
      </c>
      <c r="C153" s="379"/>
      <c r="D153" s="379"/>
      <c r="E153" s="379"/>
      <c r="F153" s="379"/>
      <c r="G153" s="379"/>
      <c r="H153" s="379"/>
    </row>
    <row r="154" spans="1:8" x14ac:dyDescent="0.25">
      <c r="A154" s="274" t="s">
        <v>241</v>
      </c>
      <c r="B154" s="379" t="s">
        <v>386</v>
      </c>
      <c r="C154" s="379"/>
      <c r="D154" s="379"/>
      <c r="E154" s="379"/>
      <c r="F154" s="379"/>
      <c r="G154" s="379"/>
      <c r="H154" s="379"/>
    </row>
    <row r="155" spans="1:8" ht="27.75" customHeight="1" x14ac:dyDescent="0.25">
      <c r="A155" s="274" t="s">
        <v>240</v>
      </c>
      <c r="B155" s="379" t="s">
        <v>329</v>
      </c>
      <c r="C155" s="379"/>
      <c r="D155" s="379"/>
      <c r="E155" s="379"/>
      <c r="F155" s="379"/>
      <c r="G155" s="379"/>
      <c r="H155" s="379"/>
    </row>
    <row r="156" spans="1:8" x14ac:dyDescent="0.25">
      <c r="A156" s="274" t="s">
        <v>238</v>
      </c>
      <c r="B156" s="274" t="s">
        <v>237</v>
      </c>
      <c r="C156" s="274"/>
      <c r="D156" s="274"/>
      <c r="E156" s="274"/>
      <c r="F156" s="274"/>
      <c r="G156" s="274"/>
      <c r="H156" s="274"/>
    </row>
    <row r="157" spans="1:8" ht="27" customHeight="1" x14ac:dyDescent="0.25">
      <c r="A157" s="274" t="s">
        <v>236</v>
      </c>
      <c r="B157" s="379" t="s">
        <v>245</v>
      </c>
      <c r="C157" s="379"/>
      <c r="D157" s="379"/>
      <c r="E157" s="379"/>
      <c r="F157" s="379"/>
      <c r="G157" s="379"/>
      <c r="H157" s="379"/>
    </row>
    <row r="158" spans="1:8" x14ac:dyDescent="0.25">
      <c r="A158" s="274" t="s">
        <v>234</v>
      </c>
      <c r="B158" s="379" t="s">
        <v>244</v>
      </c>
      <c r="C158" s="379"/>
      <c r="D158" s="379"/>
      <c r="E158" s="379"/>
      <c r="F158" s="379"/>
      <c r="G158" s="379"/>
      <c r="H158" s="379"/>
    </row>
    <row r="159" spans="1:8" x14ac:dyDescent="0.25">
      <c r="A159" s="81"/>
      <c r="B159" s="274"/>
      <c r="C159" s="274"/>
      <c r="D159" s="274"/>
      <c r="E159" s="274"/>
      <c r="F159" s="274"/>
      <c r="G159" s="274"/>
      <c r="H159" s="274"/>
    </row>
    <row r="160" spans="1:8" ht="13" x14ac:dyDescent="0.3">
      <c r="A160" s="273" t="s">
        <v>353</v>
      </c>
      <c r="B160" s="274"/>
      <c r="C160" s="274"/>
      <c r="D160" s="274"/>
      <c r="E160" s="274"/>
      <c r="F160" s="274"/>
      <c r="G160" s="274"/>
      <c r="H160" s="274"/>
    </row>
    <row r="161" spans="1:8" x14ac:dyDescent="0.25">
      <c r="A161" s="380" t="s">
        <v>390</v>
      </c>
      <c r="B161" s="380"/>
      <c r="C161" s="380"/>
      <c r="D161" s="380"/>
      <c r="E161" s="380"/>
      <c r="F161" s="380"/>
      <c r="G161" s="380"/>
      <c r="H161" s="380"/>
    </row>
    <row r="162" spans="1:8" x14ac:dyDescent="0.25">
      <c r="A162" s="81"/>
      <c r="B162" s="81"/>
      <c r="C162" s="81"/>
      <c r="D162" s="81"/>
      <c r="E162" s="81"/>
      <c r="F162" s="81"/>
      <c r="G162" s="81"/>
      <c r="H162" s="81"/>
    </row>
    <row r="163" spans="1:8" ht="13" x14ac:dyDescent="0.3">
      <c r="A163" s="273" t="s">
        <v>352</v>
      </c>
      <c r="B163" s="81"/>
      <c r="C163" s="81"/>
      <c r="D163" s="81"/>
      <c r="E163" s="81"/>
      <c r="F163" s="81"/>
      <c r="G163" s="81"/>
      <c r="H163" s="81"/>
    </row>
    <row r="164" spans="1:8" x14ac:dyDescent="0.25">
      <c r="A164" s="81" t="s">
        <v>398</v>
      </c>
      <c r="B164" s="81" t="s">
        <v>231</v>
      </c>
      <c r="C164" s="81"/>
      <c r="D164" s="81"/>
      <c r="E164" s="81"/>
      <c r="F164" s="81"/>
      <c r="G164" s="81"/>
      <c r="H164" s="81"/>
    </row>
    <row r="165" spans="1:8" ht="27" customHeight="1" x14ac:dyDescent="0.25">
      <c r="A165" s="274" t="s">
        <v>399</v>
      </c>
      <c r="B165" s="379" t="s">
        <v>230</v>
      </c>
      <c r="C165" s="379"/>
      <c r="D165" s="379"/>
      <c r="E165" s="379"/>
      <c r="F165" s="379"/>
      <c r="G165" s="379"/>
      <c r="H165" s="379"/>
    </row>
    <row r="166" spans="1:8" x14ac:dyDescent="0.25">
      <c r="A166" s="348" t="s">
        <v>238</v>
      </c>
      <c r="B166" s="82" t="s">
        <v>392</v>
      </c>
      <c r="C166" s="348"/>
      <c r="D166" s="348"/>
      <c r="E166" s="348"/>
      <c r="F166" s="348"/>
      <c r="G166" s="348"/>
      <c r="H166" s="348"/>
    </row>
    <row r="167" spans="1:8" x14ac:dyDescent="0.25">
      <c r="A167" s="81"/>
      <c r="B167" s="81"/>
      <c r="C167" s="81"/>
      <c r="D167" s="81"/>
      <c r="E167" s="81"/>
      <c r="F167" s="81"/>
      <c r="G167" s="81"/>
      <c r="H167" s="81"/>
    </row>
    <row r="168" spans="1:8" ht="13" x14ac:dyDescent="0.3">
      <c r="A168" s="271" t="s">
        <v>351</v>
      </c>
      <c r="B168" s="272"/>
    </row>
    <row r="169" spans="1:8" x14ac:dyDescent="0.25">
      <c r="A169" s="70" t="s">
        <v>350</v>
      </c>
      <c r="B169" s="70" t="s">
        <v>349</v>
      </c>
    </row>
    <row r="170" spans="1:8" x14ac:dyDescent="0.25">
      <c r="A170" s="70" t="s">
        <v>348</v>
      </c>
      <c r="B170" s="70" t="s">
        <v>347</v>
      </c>
    </row>
    <row r="171" spans="1:8" x14ac:dyDescent="0.25">
      <c r="A171" s="70" t="s">
        <v>391</v>
      </c>
      <c r="B171" s="70" t="s">
        <v>229</v>
      </c>
    </row>
    <row r="172" spans="1:8" ht="13.5" customHeight="1" x14ac:dyDescent="0.25"/>
    <row r="173" spans="1:8" ht="13" x14ac:dyDescent="0.3">
      <c r="A173" s="271" t="s">
        <v>346</v>
      </c>
    </row>
    <row r="174" spans="1:8" x14ac:dyDescent="0.25">
      <c r="A174" s="70" t="s">
        <v>314</v>
      </c>
      <c r="B174" s="70" t="s">
        <v>228</v>
      </c>
    </row>
    <row r="175" spans="1:8" x14ac:dyDescent="0.25">
      <c r="A175" s="70" t="s">
        <v>295</v>
      </c>
      <c r="B175" s="70" t="s">
        <v>227</v>
      </c>
    </row>
    <row r="176" spans="1:8" x14ac:dyDescent="0.25">
      <c r="A176" s="70" t="s">
        <v>321</v>
      </c>
      <c r="B176" s="70" t="s">
        <v>226</v>
      </c>
    </row>
    <row r="177" spans="1:8" x14ac:dyDescent="0.25">
      <c r="A177" s="70" t="s">
        <v>322</v>
      </c>
      <c r="B177" s="70" t="s">
        <v>225</v>
      </c>
    </row>
    <row r="178" spans="1:8" x14ac:dyDescent="0.25">
      <c r="A178" s="70" t="s">
        <v>323</v>
      </c>
      <c r="B178" s="70" t="s">
        <v>224</v>
      </c>
    </row>
    <row r="179" spans="1:8" x14ac:dyDescent="0.25">
      <c r="A179" s="70" t="s">
        <v>324</v>
      </c>
      <c r="B179" s="70" t="s">
        <v>223</v>
      </c>
    </row>
    <row r="180" spans="1:8" x14ac:dyDescent="0.25">
      <c r="A180" s="70" t="s">
        <v>325</v>
      </c>
      <c r="B180" s="70" t="s">
        <v>222</v>
      </c>
    </row>
    <row r="181" spans="1:8" x14ac:dyDescent="0.25">
      <c r="A181" s="70" t="s">
        <v>299</v>
      </c>
      <c r="B181" s="70" t="s">
        <v>221</v>
      </c>
    </row>
    <row r="182" spans="1:8" x14ac:dyDescent="0.25">
      <c r="A182" s="70" t="s">
        <v>320</v>
      </c>
      <c r="B182" s="70" t="s">
        <v>326</v>
      </c>
    </row>
    <row r="186" spans="1:8" ht="13" x14ac:dyDescent="0.3">
      <c r="F186" s="84"/>
      <c r="G186" s="278"/>
      <c r="H186" s="278"/>
    </row>
    <row r="187" spans="1:8" x14ac:dyDescent="0.25">
      <c r="F187" s="84"/>
      <c r="G187" s="84"/>
      <c r="H187" s="84"/>
    </row>
    <row r="188" spans="1:8" x14ac:dyDescent="0.25">
      <c r="F188" s="84"/>
      <c r="G188" s="84"/>
      <c r="H188" s="84"/>
    </row>
    <row r="189" spans="1:8" x14ac:dyDescent="0.25">
      <c r="F189" s="84"/>
      <c r="G189" s="84"/>
      <c r="H189" s="84"/>
    </row>
    <row r="190" spans="1:8" x14ac:dyDescent="0.25">
      <c r="F190" s="84"/>
      <c r="G190" s="84"/>
      <c r="H190" s="84"/>
    </row>
    <row r="191" spans="1:8" x14ac:dyDescent="0.25">
      <c r="F191" s="84"/>
      <c r="G191" s="84"/>
      <c r="H191" s="84"/>
    </row>
    <row r="192" spans="1:8" x14ac:dyDescent="0.25">
      <c r="F192" s="84"/>
      <c r="G192" s="84"/>
      <c r="H192" s="84"/>
    </row>
    <row r="193" spans="6:8" x14ac:dyDescent="0.25">
      <c r="F193" s="84"/>
      <c r="G193" s="84"/>
      <c r="H193" s="84"/>
    </row>
  </sheetData>
  <mergeCells count="76">
    <mergeCell ref="B53:H53"/>
    <mergeCell ref="A49:H49"/>
    <mergeCell ref="A3:H3"/>
    <mergeCell ref="A4:H4"/>
    <mergeCell ref="B29:H29"/>
    <mergeCell ref="B28:H28"/>
    <mergeCell ref="B30:H30"/>
    <mergeCell ref="A10:H10"/>
    <mergeCell ref="A11:H11"/>
    <mergeCell ref="A12:H12"/>
    <mergeCell ref="A9:H9"/>
    <mergeCell ref="A45:H45"/>
    <mergeCell ref="A1:H1"/>
    <mergeCell ref="A2:H2"/>
    <mergeCell ref="B36:H36"/>
    <mergeCell ref="B33:H33"/>
    <mergeCell ref="B22:H22"/>
    <mergeCell ref="B24:H24"/>
    <mergeCell ref="B25:H25"/>
    <mergeCell ref="B26:H26"/>
    <mergeCell ref="B72:H72"/>
    <mergeCell ref="B74:H74"/>
    <mergeCell ref="B75:H75"/>
    <mergeCell ref="B80:H80"/>
    <mergeCell ref="B31:H31"/>
    <mergeCell ref="B34:H34"/>
    <mergeCell ref="B35:H35"/>
    <mergeCell ref="B37:H37"/>
    <mergeCell ref="B79:H79"/>
    <mergeCell ref="B61:H61"/>
    <mergeCell ref="B62:H62"/>
    <mergeCell ref="B63:H63"/>
    <mergeCell ref="B64:H64"/>
    <mergeCell ref="B71:H71"/>
    <mergeCell ref="B70:H70"/>
    <mergeCell ref="A43:H43"/>
    <mergeCell ref="B137:H137"/>
    <mergeCell ref="B138:H138"/>
    <mergeCell ref="B140:H140"/>
    <mergeCell ref="B144:H144"/>
    <mergeCell ref="B158:H158"/>
    <mergeCell ref="B148:H148"/>
    <mergeCell ref="B149:H149"/>
    <mergeCell ref="B153:H153"/>
    <mergeCell ref="B154:H154"/>
    <mergeCell ref="A124:H124"/>
    <mergeCell ref="A112:H112"/>
    <mergeCell ref="B108:H108"/>
    <mergeCell ref="B109:H109"/>
    <mergeCell ref="B81:H81"/>
    <mergeCell ref="B99:H99"/>
    <mergeCell ref="B93:H93"/>
    <mergeCell ref="B83:H83"/>
    <mergeCell ref="B84:H84"/>
    <mergeCell ref="B94:H94"/>
    <mergeCell ref="B95:H95"/>
    <mergeCell ref="B97:H97"/>
    <mergeCell ref="B98:H98"/>
    <mergeCell ref="A89:H89"/>
    <mergeCell ref="A87:H87"/>
    <mergeCell ref="B165:H165"/>
    <mergeCell ref="B155:H155"/>
    <mergeCell ref="B157:H157"/>
    <mergeCell ref="A161:H161"/>
    <mergeCell ref="B103:H103"/>
    <mergeCell ref="B104:H104"/>
    <mergeCell ref="B105:H105"/>
    <mergeCell ref="B145:H145"/>
    <mergeCell ref="B146:H146"/>
    <mergeCell ref="B136:H136"/>
    <mergeCell ref="B132:H132"/>
    <mergeCell ref="B130:H130"/>
    <mergeCell ref="B129:H129"/>
    <mergeCell ref="B107:H107"/>
    <mergeCell ref="B128:H128"/>
    <mergeCell ref="A121:H121"/>
  </mergeCells>
  <printOptions horizontalCentered="1"/>
  <pageMargins left="0.75" right="0.75" top="1" bottom="1" header="0.5" footer="0.5"/>
  <pageSetup fitToHeight="3" orientation="portrait" r:id="rId1"/>
  <headerFooter alignWithMargins="0">
    <oddFooter>&amp;C&amp;A&amp;RPage &amp;P of &amp;N</oddFooter>
  </headerFooter>
  <rowBreaks count="1" manualBreakCount="1">
    <brk id="17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I114"/>
  <sheetViews>
    <sheetView view="pageBreakPreview" topLeftCell="A19" zoomScaleNormal="85" zoomScaleSheetLayoutView="100" zoomScalePageLayoutView="70" workbookViewId="0">
      <selection activeCell="N190" activeCellId="1" sqref="M163 N190"/>
    </sheetView>
  </sheetViews>
  <sheetFormatPr defaultRowHeight="12.5" x14ac:dyDescent="0.25"/>
  <cols>
    <col min="1" max="1" width="6" style="70" customWidth="1"/>
    <col min="2" max="2" width="12.54296875" style="70" bestFit="1" customWidth="1"/>
    <col min="3" max="3" width="44.7265625" style="70" customWidth="1"/>
    <col min="4" max="4" width="4.54296875" style="70" customWidth="1"/>
    <col min="5" max="5" width="15.7265625" style="81" customWidth="1"/>
    <col min="6" max="9" width="16.7265625" style="70" customWidth="1"/>
    <col min="10" max="234" width="9.26953125" style="70"/>
    <col min="235" max="235" width="6" style="70" customWidth="1"/>
    <col min="236" max="236" width="11.26953125" style="70" customWidth="1"/>
    <col min="237" max="237" width="12.54296875" style="70" bestFit="1" customWidth="1"/>
    <col min="238" max="238" width="56.54296875" style="70" customWidth="1"/>
    <col min="239" max="239" width="4.54296875" style="70" customWidth="1"/>
    <col min="240" max="240" width="15.7265625" style="70" customWidth="1"/>
    <col min="241" max="249" width="16.7265625" style="70" customWidth="1"/>
    <col min="250" max="250" width="35.54296875" style="70" bestFit="1" customWidth="1"/>
    <col min="251" max="251" width="16.26953125" style="70" customWidth="1"/>
    <col min="252" max="252" width="15.453125" style="70" customWidth="1"/>
    <col min="253" max="253" width="15.453125" style="70" bestFit="1" customWidth="1"/>
    <col min="254" max="254" width="2.7265625" style="70" customWidth="1"/>
    <col min="255" max="255" width="9.26953125" style="70"/>
    <col min="256" max="256" width="35.453125" style="70" bestFit="1" customWidth="1"/>
    <col min="257" max="257" width="18.26953125" style="70" bestFit="1" customWidth="1"/>
    <col min="258" max="258" width="26.7265625" style="70" bestFit="1" customWidth="1"/>
    <col min="259" max="259" width="17.26953125" style="70" bestFit="1" customWidth="1"/>
    <col min="260" max="260" width="18" style="70" bestFit="1" customWidth="1"/>
    <col min="261" max="261" width="18.26953125" style="70" bestFit="1" customWidth="1"/>
    <col min="262" max="262" width="14.26953125" style="70" bestFit="1" customWidth="1"/>
    <col min="263" max="490" width="9.26953125" style="70"/>
    <col min="491" max="491" width="6" style="70" customWidth="1"/>
    <col min="492" max="492" width="11.26953125" style="70" customWidth="1"/>
    <col min="493" max="493" width="12.54296875" style="70" bestFit="1" customWidth="1"/>
    <col min="494" max="494" width="56.54296875" style="70" customWidth="1"/>
    <col min="495" max="495" width="4.54296875" style="70" customWidth="1"/>
    <col min="496" max="496" width="15.7265625" style="70" customWidth="1"/>
    <col min="497" max="505" width="16.7265625" style="70" customWidth="1"/>
    <col min="506" max="506" width="35.54296875" style="70" bestFit="1" customWidth="1"/>
    <col min="507" max="507" width="16.26953125" style="70" customWidth="1"/>
    <col min="508" max="508" width="15.453125" style="70" customWidth="1"/>
    <col min="509" max="509" width="15.453125" style="70" bestFit="1" customWidth="1"/>
    <col min="510" max="510" width="2.7265625" style="70" customWidth="1"/>
    <col min="511" max="511" width="9.26953125" style="70"/>
    <col min="512" max="512" width="35.453125" style="70" bestFit="1" customWidth="1"/>
    <col min="513" max="513" width="18.26953125" style="70" bestFit="1" customWidth="1"/>
    <col min="514" max="514" width="26.7265625" style="70" bestFit="1" customWidth="1"/>
    <col min="515" max="515" width="17.26953125" style="70" bestFit="1" customWidth="1"/>
    <col min="516" max="516" width="18" style="70" bestFit="1" customWidth="1"/>
    <col min="517" max="517" width="18.26953125" style="70" bestFit="1" customWidth="1"/>
    <col min="518" max="518" width="14.26953125" style="70" bestFit="1" customWidth="1"/>
    <col min="519" max="746" width="9.26953125" style="70"/>
    <col min="747" max="747" width="6" style="70" customWidth="1"/>
    <col min="748" max="748" width="11.26953125" style="70" customWidth="1"/>
    <col min="749" max="749" width="12.54296875" style="70" bestFit="1" customWidth="1"/>
    <col min="750" max="750" width="56.54296875" style="70" customWidth="1"/>
    <col min="751" max="751" width="4.54296875" style="70" customWidth="1"/>
    <col min="752" max="752" width="15.7265625" style="70" customWidth="1"/>
    <col min="753" max="761" width="16.7265625" style="70" customWidth="1"/>
    <col min="762" max="762" width="35.54296875" style="70" bestFit="1" customWidth="1"/>
    <col min="763" max="763" width="16.26953125" style="70" customWidth="1"/>
    <col min="764" max="764" width="15.453125" style="70" customWidth="1"/>
    <col min="765" max="765" width="15.453125" style="70" bestFit="1" customWidth="1"/>
    <col min="766" max="766" width="2.7265625" style="70" customWidth="1"/>
    <col min="767" max="767" width="9.26953125" style="70"/>
    <col min="768" max="768" width="35.453125" style="70" bestFit="1" customWidth="1"/>
    <col min="769" max="769" width="18.26953125" style="70" bestFit="1" customWidth="1"/>
    <col min="770" max="770" width="26.7265625" style="70" bestFit="1" customWidth="1"/>
    <col min="771" max="771" width="17.26953125" style="70" bestFit="1" customWidth="1"/>
    <col min="772" max="772" width="18" style="70" bestFit="1" customWidth="1"/>
    <col min="773" max="773" width="18.26953125" style="70" bestFit="1" customWidth="1"/>
    <col min="774" max="774" width="14.26953125" style="70" bestFit="1" customWidth="1"/>
    <col min="775" max="1002" width="9.26953125" style="70"/>
    <col min="1003" max="1003" width="6" style="70" customWidth="1"/>
    <col min="1004" max="1004" width="11.26953125" style="70" customWidth="1"/>
    <col min="1005" max="1005" width="12.54296875" style="70" bestFit="1" customWidth="1"/>
    <col min="1006" max="1006" width="56.54296875" style="70" customWidth="1"/>
    <col min="1007" max="1007" width="4.54296875" style="70" customWidth="1"/>
    <col min="1008" max="1008" width="15.7265625" style="70" customWidth="1"/>
    <col min="1009" max="1017" width="16.7265625" style="70" customWidth="1"/>
    <col min="1018" max="1018" width="35.54296875" style="70" bestFit="1" customWidth="1"/>
    <col min="1019" max="1019" width="16.26953125" style="70" customWidth="1"/>
    <col min="1020" max="1020" width="15.453125" style="70" customWidth="1"/>
    <col min="1021" max="1021" width="15.453125" style="70" bestFit="1" customWidth="1"/>
    <col min="1022" max="1022" width="2.7265625" style="70" customWidth="1"/>
    <col min="1023" max="1023" width="9.26953125" style="70"/>
    <col min="1024" max="1024" width="35.453125" style="70" bestFit="1" customWidth="1"/>
    <col min="1025" max="1025" width="18.26953125" style="70" bestFit="1" customWidth="1"/>
    <col min="1026" max="1026" width="26.7265625" style="70" bestFit="1" customWidth="1"/>
    <col min="1027" max="1027" width="17.26953125" style="70" bestFit="1" customWidth="1"/>
    <col min="1028" max="1028" width="18" style="70" bestFit="1" customWidth="1"/>
    <col min="1029" max="1029" width="18.26953125" style="70" bestFit="1" customWidth="1"/>
    <col min="1030" max="1030" width="14.26953125" style="70" bestFit="1" customWidth="1"/>
    <col min="1031" max="1258" width="9.26953125" style="70"/>
    <col min="1259" max="1259" width="6" style="70" customWidth="1"/>
    <col min="1260" max="1260" width="11.26953125" style="70" customWidth="1"/>
    <col min="1261" max="1261" width="12.54296875" style="70" bestFit="1" customWidth="1"/>
    <col min="1262" max="1262" width="56.54296875" style="70" customWidth="1"/>
    <col min="1263" max="1263" width="4.54296875" style="70" customWidth="1"/>
    <col min="1264" max="1264" width="15.7265625" style="70" customWidth="1"/>
    <col min="1265" max="1273" width="16.7265625" style="70" customWidth="1"/>
    <col min="1274" max="1274" width="35.54296875" style="70" bestFit="1" customWidth="1"/>
    <col min="1275" max="1275" width="16.26953125" style="70" customWidth="1"/>
    <col min="1276" max="1276" width="15.453125" style="70" customWidth="1"/>
    <col min="1277" max="1277" width="15.453125" style="70" bestFit="1" customWidth="1"/>
    <col min="1278" max="1278" width="2.7265625" style="70" customWidth="1"/>
    <col min="1279" max="1279" width="9.26953125" style="70"/>
    <col min="1280" max="1280" width="35.453125" style="70" bestFit="1" customWidth="1"/>
    <col min="1281" max="1281" width="18.26953125" style="70" bestFit="1" customWidth="1"/>
    <col min="1282" max="1282" width="26.7265625" style="70" bestFit="1" customWidth="1"/>
    <col min="1283" max="1283" width="17.26953125" style="70" bestFit="1" customWidth="1"/>
    <col min="1284" max="1284" width="18" style="70" bestFit="1" customWidth="1"/>
    <col min="1285" max="1285" width="18.26953125" style="70" bestFit="1" customWidth="1"/>
    <col min="1286" max="1286" width="14.26953125" style="70" bestFit="1" customWidth="1"/>
    <col min="1287" max="1514" width="9.26953125" style="70"/>
    <col min="1515" max="1515" width="6" style="70" customWidth="1"/>
    <col min="1516" max="1516" width="11.26953125" style="70" customWidth="1"/>
    <col min="1517" max="1517" width="12.54296875" style="70" bestFit="1" customWidth="1"/>
    <col min="1518" max="1518" width="56.54296875" style="70" customWidth="1"/>
    <col min="1519" max="1519" width="4.54296875" style="70" customWidth="1"/>
    <col min="1520" max="1520" width="15.7265625" style="70" customWidth="1"/>
    <col min="1521" max="1529" width="16.7265625" style="70" customWidth="1"/>
    <col min="1530" max="1530" width="35.54296875" style="70" bestFit="1" customWidth="1"/>
    <col min="1531" max="1531" width="16.26953125" style="70" customWidth="1"/>
    <col min="1532" max="1532" width="15.453125" style="70" customWidth="1"/>
    <col min="1533" max="1533" width="15.453125" style="70" bestFit="1" customWidth="1"/>
    <col min="1534" max="1534" width="2.7265625" style="70" customWidth="1"/>
    <col min="1535" max="1535" width="9.26953125" style="70"/>
    <col min="1536" max="1536" width="35.453125" style="70" bestFit="1" customWidth="1"/>
    <col min="1537" max="1537" width="18.26953125" style="70" bestFit="1" customWidth="1"/>
    <col min="1538" max="1538" width="26.7265625" style="70" bestFit="1" customWidth="1"/>
    <col min="1539" max="1539" width="17.26953125" style="70" bestFit="1" customWidth="1"/>
    <col min="1540" max="1540" width="18" style="70" bestFit="1" customWidth="1"/>
    <col min="1541" max="1541" width="18.26953125" style="70" bestFit="1" customWidth="1"/>
    <col min="1542" max="1542" width="14.26953125" style="70" bestFit="1" customWidth="1"/>
    <col min="1543" max="1770" width="9.26953125" style="70"/>
    <col min="1771" max="1771" width="6" style="70" customWidth="1"/>
    <col min="1772" max="1772" width="11.26953125" style="70" customWidth="1"/>
    <col min="1773" max="1773" width="12.54296875" style="70" bestFit="1" customWidth="1"/>
    <col min="1774" max="1774" width="56.54296875" style="70" customWidth="1"/>
    <col min="1775" max="1775" width="4.54296875" style="70" customWidth="1"/>
    <col min="1776" max="1776" width="15.7265625" style="70" customWidth="1"/>
    <col min="1777" max="1785" width="16.7265625" style="70" customWidth="1"/>
    <col min="1786" max="1786" width="35.54296875" style="70" bestFit="1" customWidth="1"/>
    <col min="1787" max="1787" width="16.26953125" style="70" customWidth="1"/>
    <col min="1788" max="1788" width="15.453125" style="70" customWidth="1"/>
    <col min="1789" max="1789" width="15.453125" style="70" bestFit="1" customWidth="1"/>
    <col min="1790" max="1790" width="2.7265625" style="70" customWidth="1"/>
    <col min="1791" max="1791" width="9.26953125" style="70"/>
    <col min="1792" max="1792" width="35.453125" style="70" bestFit="1" customWidth="1"/>
    <col min="1793" max="1793" width="18.26953125" style="70" bestFit="1" customWidth="1"/>
    <col min="1794" max="1794" width="26.7265625" style="70" bestFit="1" customWidth="1"/>
    <col min="1795" max="1795" width="17.26953125" style="70" bestFit="1" customWidth="1"/>
    <col min="1796" max="1796" width="18" style="70" bestFit="1" customWidth="1"/>
    <col min="1797" max="1797" width="18.26953125" style="70" bestFit="1" customWidth="1"/>
    <col min="1798" max="1798" width="14.26953125" style="70" bestFit="1" customWidth="1"/>
    <col min="1799" max="2026" width="9.26953125" style="70"/>
    <col min="2027" max="2027" width="6" style="70" customWidth="1"/>
    <col min="2028" max="2028" width="11.26953125" style="70" customWidth="1"/>
    <col min="2029" max="2029" width="12.54296875" style="70" bestFit="1" customWidth="1"/>
    <col min="2030" max="2030" width="56.54296875" style="70" customWidth="1"/>
    <col min="2031" max="2031" width="4.54296875" style="70" customWidth="1"/>
    <col min="2032" max="2032" width="15.7265625" style="70" customWidth="1"/>
    <col min="2033" max="2041" width="16.7265625" style="70" customWidth="1"/>
    <col min="2042" max="2042" width="35.54296875" style="70" bestFit="1" customWidth="1"/>
    <col min="2043" max="2043" width="16.26953125" style="70" customWidth="1"/>
    <col min="2044" max="2044" width="15.453125" style="70" customWidth="1"/>
    <col min="2045" max="2045" width="15.453125" style="70" bestFit="1" customWidth="1"/>
    <col min="2046" max="2046" width="2.7265625" style="70" customWidth="1"/>
    <col min="2047" max="2047" width="9.26953125" style="70"/>
    <col min="2048" max="2048" width="35.453125" style="70" bestFit="1" customWidth="1"/>
    <col min="2049" max="2049" width="18.26953125" style="70" bestFit="1" customWidth="1"/>
    <col min="2050" max="2050" width="26.7265625" style="70" bestFit="1" customWidth="1"/>
    <col min="2051" max="2051" width="17.26953125" style="70" bestFit="1" customWidth="1"/>
    <col min="2052" max="2052" width="18" style="70" bestFit="1" customWidth="1"/>
    <col min="2053" max="2053" width="18.26953125" style="70" bestFit="1" customWidth="1"/>
    <col min="2054" max="2054" width="14.26953125" style="70" bestFit="1" customWidth="1"/>
    <col min="2055" max="2282" width="9.26953125" style="70"/>
    <col min="2283" max="2283" width="6" style="70" customWidth="1"/>
    <col min="2284" max="2284" width="11.26953125" style="70" customWidth="1"/>
    <col min="2285" max="2285" width="12.54296875" style="70" bestFit="1" customWidth="1"/>
    <col min="2286" max="2286" width="56.54296875" style="70" customWidth="1"/>
    <col min="2287" max="2287" width="4.54296875" style="70" customWidth="1"/>
    <col min="2288" max="2288" width="15.7265625" style="70" customWidth="1"/>
    <col min="2289" max="2297" width="16.7265625" style="70" customWidth="1"/>
    <col min="2298" max="2298" width="35.54296875" style="70" bestFit="1" customWidth="1"/>
    <col min="2299" max="2299" width="16.26953125" style="70" customWidth="1"/>
    <col min="2300" max="2300" width="15.453125" style="70" customWidth="1"/>
    <col min="2301" max="2301" width="15.453125" style="70" bestFit="1" customWidth="1"/>
    <col min="2302" max="2302" width="2.7265625" style="70" customWidth="1"/>
    <col min="2303" max="2303" width="9.26953125" style="70"/>
    <col min="2304" max="2304" width="35.453125" style="70" bestFit="1" customWidth="1"/>
    <col min="2305" max="2305" width="18.26953125" style="70" bestFit="1" customWidth="1"/>
    <col min="2306" max="2306" width="26.7265625" style="70" bestFit="1" customWidth="1"/>
    <col min="2307" max="2307" width="17.26953125" style="70" bestFit="1" customWidth="1"/>
    <col min="2308" max="2308" width="18" style="70" bestFit="1" customWidth="1"/>
    <col min="2309" max="2309" width="18.26953125" style="70" bestFit="1" customWidth="1"/>
    <col min="2310" max="2310" width="14.26953125" style="70" bestFit="1" customWidth="1"/>
    <col min="2311" max="2538" width="9.26953125" style="70"/>
    <col min="2539" max="2539" width="6" style="70" customWidth="1"/>
    <col min="2540" max="2540" width="11.26953125" style="70" customWidth="1"/>
    <col min="2541" max="2541" width="12.54296875" style="70" bestFit="1" customWidth="1"/>
    <col min="2542" max="2542" width="56.54296875" style="70" customWidth="1"/>
    <col min="2543" max="2543" width="4.54296875" style="70" customWidth="1"/>
    <col min="2544" max="2544" width="15.7265625" style="70" customWidth="1"/>
    <col min="2545" max="2553" width="16.7265625" style="70" customWidth="1"/>
    <col min="2554" max="2554" width="35.54296875" style="70" bestFit="1" customWidth="1"/>
    <col min="2555" max="2555" width="16.26953125" style="70" customWidth="1"/>
    <col min="2556" max="2556" width="15.453125" style="70" customWidth="1"/>
    <col min="2557" max="2557" width="15.453125" style="70" bestFit="1" customWidth="1"/>
    <col min="2558" max="2558" width="2.7265625" style="70" customWidth="1"/>
    <col min="2559" max="2559" width="9.26953125" style="70"/>
    <col min="2560" max="2560" width="35.453125" style="70" bestFit="1" customWidth="1"/>
    <col min="2561" max="2561" width="18.26953125" style="70" bestFit="1" customWidth="1"/>
    <col min="2562" max="2562" width="26.7265625" style="70" bestFit="1" customWidth="1"/>
    <col min="2563" max="2563" width="17.26953125" style="70" bestFit="1" customWidth="1"/>
    <col min="2564" max="2564" width="18" style="70" bestFit="1" customWidth="1"/>
    <col min="2565" max="2565" width="18.26953125" style="70" bestFit="1" customWidth="1"/>
    <col min="2566" max="2566" width="14.26953125" style="70" bestFit="1" customWidth="1"/>
    <col min="2567" max="2794" width="9.26953125" style="70"/>
    <col min="2795" max="2795" width="6" style="70" customWidth="1"/>
    <col min="2796" max="2796" width="11.26953125" style="70" customWidth="1"/>
    <col min="2797" max="2797" width="12.54296875" style="70" bestFit="1" customWidth="1"/>
    <col min="2798" max="2798" width="56.54296875" style="70" customWidth="1"/>
    <col min="2799" max="2799" width="4.54296875" style="70" customWidth="1"/>
    <col min="2800" max="2800" width="15.7265625" style="70" customWidth="1"/>
    <col min="2801" max="2809" width="16.7265625" style="70" customWidth="1"/>
    <col min="2810" max="2810" width="35.54296875" style="70" bestFit="1" customWidth="1"/>
    <col min="2811" max="2811" width="16.26953125" style="70" customWidth="1"/>
    <col min="2812" max="2812" width="15.453125" style="70" customWidth="1"/>
    <col min="2813" max="2813" width="15.453125" style="70" bestFit="1" customWidth="1"/>
    <col min="2814" max="2814" width="2.7265625" style="70" customWidth="1"/>
    <col min="2815" max="2815" width="9.26953125" style="70"/>
    <col min="2816" max="2816" width="35.453125" style="70" bestFit="1" customWidth="1"/>
    <col min="2817" max="2817" width="18.26953125" style="70" bestFit="1" customWidth="1"/>
    <col min="2818" max="2818" width="26.7265625" style="70" bestFit="1" customWidth="1"/>
    <col min="2819" max="2819" width="17.26953125" style="70" bestFit="1" customWidth="1"/>
    <col min="2820" max="2820" width="18" style="70" bestFit="1" customWidth="1"/>
    <col min="2821" max="2821" width="18.26953125" style="70" bestFit="1" customWidth="1"/>
    <col min="2822" max="2822" width="14.26953125" style="70" bestFit="1" customWidth="1"/>
    <col min="2823" max="3050" width="9.26953125" style="70"/>
    <col min="3051" max="3051" width="6" style="70" customWidth="1"/>
    <col min="3052" max="3052" width="11.26953125" style="70" customWidth="1"/>
    <col min="3053" max="3053" width="12.54296875" style="70" bestFit="1" customWidth="1"/>
    <col min="3054" max="3054" width="56.54296875" style="70" customWidth="1"/>
    <col min="3055" max="3055" width="4.54296875" style="70" customWidth="1"/>
    <col min="3056" max="3056" width="15.7265625" style="70" customWidth="1"/>
    <col min="3057" max="3065" width="16.7265625" style="70" customWidth="1"/>
    <col min="3066" max="3066" width="35.54296875" style="70" bestFit="1" customWidth="1"/>
    <col min="3067" max="3067" width="16.26953125" style="70" customWidth="1"/>
    <col min="3068" max="3068" width="15.453125" style="70" customWidth="1"/>
    <col min="3069" max="3069" width="15.453125" style="70" bestFit="1" customWidth="1"/>
    <col min="3070" max="3070" width="2.7265625" style="70" customWidth="1"/>
    <col min="3071" max="3071" width="9.26953125" style="70"/>
    <col min="3072" max="3072" width="35.453125" style="70" bestFit="1" customWidth="1"/>
    <col min="3073" max="3073" width="18.26953125" style="70" bestFit="1" customWidth="1"/>
    <col min="3074" max="3074" width="26.7265625" style="70" bestFit="1" customWidth="1"/>
    <col min="3075" max="3075" width="17.26953125" style="70" bestFit="1" customWidth="1"/>
    <col min="3076" max="3076" width="18" style="70" bestFit="1" customWidth="1"/>
    <col min="3077" max="3077" width="18.26953125" style="70" bestFit="1" customWidth="1"/>
    <col min="3078" max="3078" width="14.26953125" style="70" bestFit="1" customWidth="1"/>
    <col min="3079" max="3306" width="9.26953125" style="70"/>
    <col min="3307" max="3307" width="6" style="70" customWidth="1"/>
    <col min="3308" max="3308" width="11.26953125" style="70" customWidth="1"/>
    <col min="3309" max="3309" width="12.54296875" style="70" bestFit="1" customWidth="1"/>
    <col min="3310" max="3310" width="56.54296875" style="70" customWidth="1"/>
    <col min="3311" max="3311" width="4.54296875" style="70" customWidth="1"/>
    <col min="3312" max="3312" width="15.7265625" style="70" customWidth="1"/>
    <col min="3313" max="3321" width="16.7265625" style="70" customWidth="1"/>
    <col min="3322" max="3322" width="35.54296875" style="70" bestFit="1" customWidth="1"/>
    <col min="3323" max="3323" width="16.26953125" style="70" customWidth="1"/>
    <col min="3324" max="3324" width="15.453125" style="70" customWidth="1"/>
    <col min="3325" max="3325" width="15.453125" style="70" bestFit="1" customWidth="1"/>
    <col min="3326" max="3326" width="2.7265625" style="70" customWidth="1"/>
    <col min="3327" max="3327" width="9.26953125" style="70"/>
    <col min="3328" max="3328" width="35.453125" style="70" bestFit="1" customWidth="1"/>
    <col min="3329" max="3329" width="18.26953125" style="70" bestFit="1" customWidth="1"/>
    <col min="3330" max="3330" width="26.7265625" style="70" bestFit="1" customWidth="1"/>
    <col min="3331" max="3331" width="17.26953125" style="70" bestFit="1" customWidth="1"/>
    <col min="3332" max="3332" width="18" style="70" bestFit="1" customWidth="1"/>
    <col min="3333" max="3333" width="18.26953125" style="70" bestFit="1" customWidth="1"/>
    <col min="3334" max="3334" width="14.26953125" style="70" bestFit="1" customWidth="1"/>
    <col min="3335" max="3562" width="9.26953125" style="70"/>
    <col min="3563" max="3563" width="6" style="70" customWidth="1"/>
    <col min="3564" max="3564" width="11.26953125" style="70" customWidth="1"/>
    <col min="3565" max="3565" width="12.54296875" style="70" bestFit="1" customWidth="1"/>
    <col min="3566" max="3566" width="56.54296875" style="70" customWidth="1"/>
    <col min="3567" max="3567" width="4.54296875" style="70" customWidth="1"/>
    <col min="3568" max="3568" width="15.7265625" style="70" customWidth="1"/>
    <col min="3569" max="3577" width="16.7265625" style="70" customWidth="1"/>
    <col min="3578" max="3578" width="35.54296875" style="70" bestFit="1" customWidth="1"/>
    <col min="3579" max="3579" width="16.26953125" style="70" customWidth="1"/>
    <col min="3580" max="3580" width="15.453125" style="70" customWidth="1"/>
    <col min="3581" max="3581" width="15.453125" style="70" bestFit="1" customWidth="1"/>
    <col min="3582" max="3582" width="2.7265625" style="70" customWidth="1"/>
    <col min="3583" max="3583" width="9.26953125" style="70"/>
    <col min="3584" max="3584" width="35.453125" style="70" bestFit="1" customWidth="1"/>
    <col min="3585" max="3585" width="18.26953125" style="70" bestFit="1" customWidth="1"/>
    <col min="3586" max="3586" width="26.7265625" style="70" bestFit="1" customWidth="1"/>
    <col min="3587" max="3587" width="17.26953125" style="70" bestFit="1" customWidth="1"/>
    <col min="3588" max="3588" width="18" style="70" bestFit="1" customWidth="1"/>
    <col min="3589" max="3589" width="18.26953125" style="70" bestFit="1" customWidth="1"/>
    <col min="3590" max="3590" width="14.26953125" style="70" bestFit="1" customWidth="1"/>
    <col min="3591" max="3818" width="9.26953125" style="70"/>
    <col min="3819" max="3819" width="6" style="70" customWidth="1"/>
    <col min="3820" max="3820" width="11.26953125" style="70" customWidth="1"/>
    <col min="3821" max="3821" width="12.54296875" style="70" bestFit="1" customWidth="1"/>
    <col min="3822" max="3822" width="56.54296875" style="70" customWidth="1"/>
    <col min="3823" max="3823" width="4.54296875" style="70" customWidth="1"/>
    <col min="3824" max="3824" width="15.7265625" style="70" customWidth="1"/>
    <col min="3825" max="3833" width="16.7265625" style="70" customWidth="1"/>
    <col min="3834" max="3834" width="35.54296875" style="70" bestFit="1" customWidth="1"/>
    <col min="3835" max="3835" width="16.26953125" style="70" customWidth="1"/>
    <col min="3836" max="3836" width="15.453125" style="70" customWidth="1"/>
    <col min="3837" max="3837" width="15.453125" style="70" bestFit="1" customWidth="1"/>
    <col min="3838" max="3838" width="2.7265625" style="70" customWidth="1"/>
    <col min="3839" max="3839" width="9.26953125" style="70"/>
    <col min="3840" max="3840" width="35.453125" style="70" bestFit="1" customWidth="1"/>
    <col min="3841" max="3841" width="18.26953125" style="70" bestFit="1" customWidth="1"/>
    <col min="3842" max="3842" width="26.7265625" style="70" bestFit="1" customWidth="1"/>
    <col min="3843" max="3843" width="17.26953125" style="70" bestFit="1" customWidth="1"/>
    <col min="3844" max="3844" width="18" style="70" bestFit="1" customWidth="1"/>
    <col min="3845" max="3845" width="18.26953125" style="70" bestFit="1" customWidth="1"/>
    <col min="3846" max="3846" width="14.26953125" style="70" bestFit="1" customWidth="1"/>
    <col min="3847" max="4074" width="9.26953125" style="70"/>
    <col min="4075" max="4075" width="6" style="70" customWidth="1"/>
    <col min="4076" max="4076" width="11.26953125" style="70" customWidth="1"/>
    <col min="4077" max="4077" width="12.54296875" style="70" bestFit="1" customWidth="1"/>
    <col min="4078" max="4078" width="56.54296875" style="70" customWidth="1"/>
    <col min="4079" max="4079" width="4.54296875" style="70" customWidth="1"/>
    <col min="4080" max="4080" width="15.7265625" style="70" customWidth="1"/>
    <col min="4081" max="4089" width="16.7265625" style="70" customWidth="1"/>
    <col min="4090" max="4090" width="35.54296875" style="70" bestFit="1" customWidth="1"/>
    <col min="4091" max="4091" width="16.26953125" style="70" customWidth="1"/>
    <col min="4092" max="4092" width="15.453125" style="70" customWidth="1"/>
    <col min="4093" max="4093" width="15.453125" style="70" bestFit="1" customWidth="1"/>
    <col min="4094" max="4094" width="2.7265625" style="70" customWidth="1"/>
    <col min="4095" max="4095" width="9.26953125" style="70"/>
    <col min="4096" max="4096" width="35.453125" style="70" bestFit="1" customWidth="1"/>
    <col min="4097" max="4097" width="18.26953125" style="70" bestFit="1" customWidth="1"/>
    <col min="4098" max="4098" width="26.7265625" style="70" bestFit="1" customWidth="1"/>
    <col min="4099" max="4099" width="17.26953125" style="70" bestFit="1" customWidth="1"/>
    <col min="4100" max="4100" width="18" style="70" bestFit="1" customWidth="1"/>
    <col min="4101" max="4101" width="18.26953125" style="70" bestFit="1" customWidth="1"/>
    <col min="4102" max="4102" width="14.26953125" style="70" bestFit="1" customWidth="1"/>
    <col min="4103" max="4330" width="9.26953125" style="70"/>
    <col min="4331" max="4331" width="6" style="70" customWidth="1"/>
    <col min="4332" max="4332" width="11.26953125" style="70" customWidth="1"/>
    <col min="4333" max="4333" width="12.54296875" style="70" bestFit="1" customWidth="1"/>
    <col min="4334" max="4334" width="56.54296875" style="70" customWidth="1"/>
    <col min="4335" max="4335" width="4.54296875" style="70" customWidth="1"/>
    <col min="4336" max="4336" width="15.7265625" style="70" customWidth="1"/>
    <col min="4337" max="4345" width="16.7265625" style="70" customWidth="1"/>
    <col min="4346" max="4346" width="35.54296875" style="70" bestFit="1" customWidth="1"/>
    <col min="4347" max="4347" width="16.26953125" style="70" customWidth="1"/>
    <col min="4348" max="4348" width="15.453125" style="70" customWidth="1"/>
    <col min="4349" max="4349" width="15.453125" style="70" bestFit="1" customWidth="1"/>
    <col min="4350" max="4350" width="2.7265625" style="70" customWidth="1"/>
    <col min="4351" max="4351" width="9.26953125" style="70"/>
    <col min="4352" max="4352" width="35.453125" style="70" bestFit="1" customWidth="1"/>
    <col min="4353" max="4353" width="18.26953125" style="70" bestFit="1" customWidth="1"/>
    <col min="4354" max="4354" width="26.7265625" style="70" bestFit="1" customWidth="1"/>
    <col min="4355" max="4355" width="17.26953125" style="70" bestFit="1" customWidth="1"/>
    <col min="4356" max="4356" width="18" style="70" bestFit="1" customWidth="1"/>
    <col min="4357" max="4357" width="18.26953125" style="70" bestFit="1" customWidth="1"/>
    <col min="4358" max="4358" width="14.26953125" style="70" bestFit="1" customWidth="1"/>
    <col min="4359" max="4586" width="9.26953125" style="70"/>
    <col min="4587" max="4587" width="6" style="70" customWidth="1"/>
    <col min="4588" max="4588" width="11.26953125" style="70" customWidth="1"/>
    <col min="4589" max="4589" width="12.54296875" style="70" bestFit="1" customWidth="1"/>
    <col min="4590" max="4590" width="56.54296875" style="70" customWidth="1"/>
    <col min="4591" max="4591" width="4.54296875" style="70" customWidth="1"/>
    <col min="4592" max="4592" width="15.7265625" style="70" customWidth="1"/>
    <col min="4593" max="4601" width="16.7265625" style="70" customWidth="1"/>
    <col min="4602" max="4602" width="35.54296875" style="70" bestFit="1" customWidth="1"/>
    <col min="4603" max="4603" width="16.26953125" style="70" customWidth="1"/>
    <col min="4604" max="4604" width="15.453125" style="70" customWidth="1"/>
    <col min="4605" max="4605" width="15.453125" style="70" bestFit="1" customWidth="1"/>
    <col min="4606" max="4606" width="2.7265625" style="70" customWidth="1"/>
    <col min="4607" max="4607" width="9.26953125" style="70"/>
    <col min="4608" max="4608" width="35.453125" style="70" bestFit="1" customWidth="1"/>
    <col min="4609" max="4609" width="18.26953125" style="70" bestFit="1" customWidth="1"/>
    <col min="4610" max="4610" width="26.7265625" style="70" bestFit="1" customWidth="1"/>
    <col min="4611" max="4611" width="17.26953125" style="70" bestFit="1" customWidth="1"/>
    <col min="4612" max="4612" width="18" style="70" bestFit="1" customWidth="1"/>
    <col min="4613" max="4613" width="18.26953125" style="70" bestFit="1" customWidth="1"/>
    <col min="4614" max="4614" width="14.26953125" style="70" bestFit="1" customWidth="1"/>
    <col min="4615" max="4842" width="9.26953125" style="70"/>
    <col min="4843" max="4843" width="6" style="70" customWidth="1"/>
    <col min="4844" max="4844" width="11.26953125" style="70" customWidth="1"/>
    <col min="4845" max="4845" width="12.54296875" style="70" bestFit="1" customWidth="1"/>
    <col min="4846" max="4846" width="56.54296875" style="70" customWidth="1"/>
    <col min="4847" max="4847" width="4.54296875" style="70" customWidth="1"/>
    <col min="4848" max="4848" width="15.7265625" style="70" customWidth="1"/>
    <col min="4849" max="4857" width="16.7265625" style="70" customWidth="1"/>
    <col min="4858" max="4858" width="35.54296875" style="70" bestFit="1" customWidth="1"/>
    <col min="4859" max="4859" width="16.26953125" style="70" customWidth="1"/>
    <col min="4860" max="4860" width="15.453125" style="70" customWidth="1"/>
    <col min="4861" max="4861" width="15.453125" style="70" bestFit="1" customWidth="1"/>
    <col min="4862" max="4862" width="2.7265625" style="70" customWidth="1"/>
    <col min="4863" max="4863" width="9.26953125" style="70"/>
    <col min="4864" max="4864" width="35.453125" style="70" bestFit="1" customWidth="1"/>
    <col min="4865" max="4865" width="18.26953125" style="70" bestFit="1" customWidth="1"/>
    <col min="4866" max="4866" width="26.7265625" style="70" bestFit="1" customWidth="1"/>
    <col min="4867" max="4867" width="17.26953125" style="70" bestFit="1" customWidth="1"/>
    <col min="4868" max="4868" width="18" style="70" bestFit="1" customWidth="1"/>
    <col min="4869" max="4869" width="18.26953125" style="70" bestFit="1" customWidth="1"/>
    <col min="4870" max="4870" width="14.26953125" style="70" bestFit="1" customWidth="1"/>
    <col min="4871" max="5098" width="9.26953125" style="70"/>
    <col min="5099" max="5099" width="6" style="70" customWidth="1"/>
    <col min="5100" max="5100" width="11.26953125" style="70" customWidth="1"/>
    <col min="5101" max="5101" width="12.54296875" style="70" bestFit="1" customWidth="1"/>
    <col min="5102" max="5102" width="56.54296875" style="70" customWidth="1"/>
    <col min="5103" max="5103" width="4.54296875" style="70" customWidth="1"/>
    <col min="5104" max="5104" width="15.7265625" style="70" customWidth="1"/>
    <col min="5105" max="5113" width="16.7265625" style="70" customWidth="1"/>
    <col min="5114" max="5114" width="35.54296875" style="70" bestFit="1" customWidth="1"/>
    <col min="5115" max="5115" width="16.26953125" style="70" customWidth="1"/>
    <col min="5116" max="5116" width="15.453125" style="70" customWidth="1"/>
    <col min="5117" max="5117" width="15.453125" style="70" bestFit="1" customWidth="1"/>
    <col min="5118" max="5118" width="2.7265625" style="70" customWidth="1"/>
    <col min="5119" max="5119" width="9.26953125" style="70"/>
    <col min="5120" max="5120" width="35.453125" style="70" bestFit="1" customWidth="1"/>
    <col min="5121" max="5121" width="18.26953125" style="70" bestFit="1" customWidth="1"/>
    <col min="5122" max="5122" width="26.7265625" style="70" bestFit="1" customWidth="1"/>
    <col min="5123" max="5123" width="17.26953125" style="70" bestFit="1" customWidth="1"/>
    <col min="5124" max="5124" width="18" style="70" bestFit="1" customWidth="1"/>
    <col min="5125" max="5125" width="18.26953125" style="70" bestFit="1" customWidth="1"/>
    <col min="5126" max="5126" width="14.26953125" style="70" bestFit="1" customWidth="1"/>
    <col min="5127" max="5354" width="9.26953125" style="70"/>
    <col min="5355" max="5355" width="6" style="70" customWidth="1"/>
    <col min="5356" max="5356" width="11.26953125" style="70" customWidth="1"/>
    <col min="5357" max="5357" width="12.54296875" style="70" bestFit="1" customWidth="1"/>
    <col min="5358" max="5358" width="56.54296875" style="70" customWidth="1"/>
    <col min="5359" max="5359" width="4.54296875" style="70" customWidth="1"/>
    <col min="5360" max="5360" width="15.7265625" style="70" customWidth="1"/>
    <col min="5361" max="5369" width="16.7265625" style="70" customWidth="1"/>
    <col min="5370" max="5370" width="35.54296875" style="70" bestFit="1" customWidth="1"/>
    <col min="5371" max="5371" width="16.26953125" style="70" customWidth="1"/>
    <col min="5372" max="5372" width="15.453125" style="70" customWidth="1"/>
    <col min="5373" max="5373" width="15.453125" style="70" bestFit="1" customWidth="1"/>
    <col min="5374" max="5374" width="2.7265625" style="70" customWidth="1"/>
    <col min="5375" max="5375" width="9.26953125" style="70"/>
    <col min="5376" max="5376" width="35.453125" style="70" bestFit="1" customWidth="1"/>
    <col min="5377" max="5377" width="18.26953125" style="70" bestFit="1" customWidth="1"/>
    <col min="5378" max="5378" width="26.7265625" style="70" bestFit="1" customWidth="1"/>
    <col min="5379" max="5379" width="17.26953125" style="70" bestFit="1" customWidth="1"/>
    <col min="5380" max="5380" width="18" style="70" bestFit="1" customWidth="1"/>
    <col min="5381" max="5381" width="18.26953125" style="70" bestFit="1" customWidth="1"/>
    <col min="5382" max="5382" width="14.26953125" style="70" bestFit="1" customWidth="1"/>
    <col min="5383" max="5610" width="9.26953125" style="70"/>
    <col min="5611" max="5611" width="6" style="70" customWidth="1"/>
    <col min="5612" max="5612" width="11.26953125" style="70" customWidth="1"/>
    <col min="5613" max="5613" width="12.54296875" style="70" bestFit="1" customWidth="1"/>
    <col min="5614" max="5614" width="56.54296875" style="70" customWidth="1"/>
    <col min="5615" max="5615" width="4.54296875" style="70" customWidth="1"/>
    <col min="5616" max="5616" width="15.7265625" style="70" customWidth="1"/>
    <col min="5617" max="5625" width="16.7265625" style="70" customWidth="1"/>
    <col min="5626" max="5626" width="35.54296875" style="70" bestFit="1" customWidth="1"/>
    <col min="5627" max="5627" width="16.26953125" style="70" customWidth="1"/>
    <col min="5628" max="5628" width="15.453125" style="70" customWidth="1"/>
    <col min="5629" max="5629" width="15.453125" style="70" bestFit="1" customWidth="1"/>
    <col min="5630" max="5630" width="2.7265625" style="70" customWidth="1"/>
    <col min="5631" max="5631" width="9.26953125" style="70"/>
    <col min="5632" max="5632" width="35.453125" style="70" bestFit="1" customWidth="1"/>
    <col min="5633" max="5633" width="18.26953125" style="70" bestFit="1" customWidth="1"/>
    <col min="5634" max="5634" width="26.7265625" style="70" bestFit="1" customWidth="1"/>
    <col min="5635" max="5635" width="17.26953125" style="70" bestFit="1" customWidth="1"/>
    <col min="5636" max="5636" width="18" style="70" bestFit="1" customWidth="1"/>
    <col min="5637" max="5637" width="18.26953125" style="70" bestFit="1" customWidth="1"/>
    <col min="5638" max="5638" width="14.26953125" style="70" bestFit="1" customWidth="1"/>
    <col min="5639" max="5866" width="9.26953125" style="70"/>
    <col min="5867" max="5867" width="6" style="70" customWidth="1"/>
    <col min="5868" max="5868" width="11.26953125" style="70" customWidth="1"/>
    <col min="5869" max="5869" width="12.54296875" style="70" bestFit="1" customWidth="1"/>
    <col min="5870" max="5870" width="56.54296875" style="70" customWidth="1"/>
    <col min="5871" max="5871" width="4.54296875" style="70" customWidth="1"/>
    <col min="5872" max="5872" width="15.7265625" style="70" customWidth="1"/>
    <col min="5873" max="5881" width="16.7265625" style="70" customWidth="1"/>
    <col min="5882" max="5882" width="35.54296875" style="70" bestFit="1" customWidth="1"/>
    <col min="5883" max="5883" width="16.26953125" style="70" customWidth="1"/>
    <col min="5884" max="5884" width="15.453125" style="70" customWidth="1"/>
    <col min="5885" max="5885" width="15.453125" style="70" bestFit="1" customWidth="1"/>
    <col min="5886" max="5886" width="2.7265625" style="70" customWidth="1"/>
    <col min="5887" max="5887" width="9.26953125" style="70"/>
    <col min="5888" max="5888" width="35.453125" style="70" bestFit="1" customWidth="1"/>
    <col min="5889" max="5889" width="18.26953125" style="70" bestFit="1" customWidth="1"/>
    <col min="5890" max="5890" width="26.7265625" style="70" bestFit="1" customWidth="1"/>
    <col min="5891" max="5891" width="17.26953125" style="70" bestFit="1" customWidth="1"/>
    <col min="5892" max="5892" width="18" style="70" bestFit="1" customWidth="1"/>
    <col min="5893" max="5893" width="18.26953125" style="70" bestFit="1" customWidth="1"/>
    <col min="5894" max="5894" width="14.26953125" style="70" bestFit="1" customWidth="1"/>
    <col min="5895" max="6122" width="9.26953125" style="70"/>
    <col min="6123" max="6123" width="6" style="70" customWidth="1"/>
    <col min="6124" max="6124" width="11.26953125" style="70" customWidth="1"/>
    <col min="6125" max="6125" width="12.54296875" style="70" bestFit="1" customWidth="1"/>
    <col min="6126" max="6126" width="56.54296875" style="70" customWidth="1"/>
    <col min="6127" max="6127" width="4.54296875" style="70" customWidth="1"/>
    <col min="6128" max="6128" width="15.7265625" style="70" customWidth="1"/>
    <col min="6129" max="6137" width="16.7265625" style="70" customWidth="1"/>
    <col min="6138" max="6138" width="35.54296875" style="70" bestFit="1" customWidth="1"/>
    <col min="6139" max="6139" width="16.26953125" style="70" customWidth="1"/>
    <col min="6140" max="6140" width="15.453125" style="70" customWidth="1"/>
    <col min="6141" max="6141" width="15.453125" style="70" bestFit="1" customWidth="1"/>
    <col min="6142" max="6142" width="2.7265625" style="70" customWidth="1"/>
    <col min="6143" max="6143" width="9.26953125" style="70"/>
    <col min="6144" max="6144" width="35.453125" style="70" bestFit="1" customWidth="1"/>
    <col min="6145" max="6145" width="18.26953125" style="70" bestFit="1" customWidth="1"/>
    <col min="6146" max="6146" width="26.7265625" style="70" bestFit="1" customWidth="1"/>
    <col min="6147" max="6147" width="17.26953125" style="70" bestFit="1" customWidth="1"/>
    <col min="6148" max="6148" width="18" style="70" bestFit="1" customWidth="1"/>
    <col min="6149" max="6149" width="18.26953125" style="70" bestFit="1" customWidth="1"/>
    <col min="6150" max="6150" width="14.26953125" style="70" bestFit="1" customWidth="1"/>
    <col min="6151" max="6378" width="9.26953125" style="70"/>
    <col min="6379" max="6379" width="6" style="70" customWidth="1"/>
    <col min="6380" max="6380" width="11.26953125" style="70" customWidth="1"/>
    <col min="6381" max="6381" width="12.54296875" style="70" bestFit="1" customWidth="1"/>
    <col min="6382" max="6382" width="56.54296875" style="70" customWidth="1"/>
    <col min="6383" max="6383" width="4.54296875" style="70" customWidth="1"/>
    <col min="6384" max="6384" width="15.7265625" style="70" customWidth="1"/>
    <col min="6385" max="6393" width="16.7265625" style="70" customWidth="1"/>
    <col min="6394" max="6394" width="35.54296875" style="70" bestFit="1" customWidth="1"/>
    <col min="6395" max="6395" width="16.26953125" style="70" customWidth="1"/>
    <col min="6396" max="6396" width="15.453125" style="70" customWidth="1"/>
    <col min="6397" max="6397" width="15.453125" style="70" bestFit="1" customWidth="1"/>
    <col min="6398" max="6398" width="2.7265625" style="70" customWidth="1"/>
    <col min="6399" max="6399" width="9.26953125" style="70"/>
    <col min="6400" max="6400" width="35.453125" style="70" bestFit="1" customWidth="1"/>
    <col min="6401" max="6401" width="18.26953125" style="70" bestFit="1" customWidth="1"/>
    <col min="6402" max="6402" width="26.7265625" style="70" bestFit="1" customWidth="1"/>
    <col min="6403" max="6403" width="17.26953125" style="70" bestFit="1" customWidth="1"/>
    <col min="6404" max="6404" width="18" style="70" bestFit="1" customWidth="1"/>
    <col min="6405" max="6405" width="18.26953125" style="70" bestFit="1" customWidth="1"/>
    <col min="6406" max="6406" width="14.26953125" style="70" bestFit="1" customWidth="1"/>
    <col min="6407" max="6634" width="9.26953125" style="70"/>
    <col min="6635" max="6635" width="6" style="70" customWidth="1"/>
    <col min="6636" max="6636" width="11.26953125" style="70" customWidth="1"/>
    <col min="6637" max="6637" width="12.54296875" style="70" bestFit="1" customWidth="1"/>
    <col min="6638" max="6638" width="56.54296875" style="70" customWidth="1"/>
    <col min="6639" max="6639" width="4.54296875" style="70" customWidth="1"/>
    <col min="6640" max="6640" width="15.7265625" style="70" customWidth="1"/>
    <col min="6641" max="6649" width="16.7265625" style="70" customWidth="1"/>
    <col min="6650" max="6650" width="35.54296875" style="70" bestFit="1" customWidth="1"/>
    <col min="6651" max="6651" width="16.26953125" style="70" customWidth="1"/>
    <col min="6652" max="6652" width="15.453125" style="70" customWidth="1"/>
    <col min="6653" max="6653" width="15.453125" style="70" bestFit="1" customWidth="1"/>
    <col min="6654" max="6654" width="2.7265625" style="70" customWidth="1"/>
    <col min="6655" max="6655" width="9.26953125" style="70"/>
    <col min="6656" max="6656" width="35.453125" style="70" bestFit="1" customWidth="1"/>
    <col min="6657" max="6657" width="18.26953125" style="70" bestFit="1" customWidth="1"/>
    <col min="6658" max="6658" width="26.7265625" style="70" bestFit="1" customWidth="1"/>
    <col min="6659" max="6659" width="17.26953125" style="70" bestFit="1" customWidth="1"/>
    <col min="6660" max="6660" width="18" style="70" bestFit="1" customWidth="1"/>
    <col min="6661" max="6661" width="18.26953125" style="70" bestFit="1" customWidth="1"/>
    <col min="6662" max="6662" width="14.26953125" style="70" bestFit="1" customWidth="1"/>
    <col min="6663" max="6890" width="9.26953125" style="70"/>
    <col min="6891" max="6891" width="6" style="70" customWidth="1"/>
    <col min="6892" max="6892" width="11.26953125" style="70" customWidth="1"/>
    <col min="6893" max="6893" width="12.54296875" style="70" bestFit="1" customWidth="1"/>
    <col min="6894" max="6894" width="56.54296875" style="70" customWidth="1"/>
    <col min="6895" max="6895" width="4.54296875" style="70" customWidth="1"/>
    <col min="6896" max="6896" width="15.7265625" style="70" customWidth="1"/>
    <col min="6897" max="6905" width="16.7265625" style="70" customWidth="1"/>
    <col min="6906" max="6906" width="35.54296875" style="70" bestFit="1" customWidth="1"/>
    <col min="6907" max="6907" width="16.26953125" style="70" customWidth="1"/>
    <col min="6908" max="6908" width="15.453125" style="70" customWidth="1"/>
    <col min="6909" max="6909" width="15.453125" style="70" bestFit="1" customWidth="1"/>
    <col min="6910" max="6910" width="2.7265625" style="70" customWidth="1"/>
    <col min="6911" max="6911" width="9.26953125" style="70"/>
    <col min="6912" max="6912" width="35.453125" style="70" bestFit="1" customWidth="1"/>
    <col min="6913" max="6913" width="18.26953125" style="70" bestFit="1" customWidth="1"/>
    <col min="6914" max="6914" width="26.7265625" style="70" bestFit="1" customWidth="1"/>
    <col min="6915" max="6915" width="17.26953125" style="70" bestFit="1" customWidth="1"/>
    <col min="6916" max="6916" width="18" style="70" bestFit="1" customWidth="1"/>
    <col min="6917" max="6917" width="18.26953125" style="70" bestFit="1" customWidth="1"/>
    <col min="6918" max="6918" width="14.26953125" style="70" bestFit="1" customWidth="1"/>
    <col min="6919" max="7146" width="9.26953125" style="70"/>
    <col min="7147" max="7147" width="6" style="70" customWidth="1"/>
    <col min="7148" max="7148" width="11.26953125" style="70" customWidth="1"/>
    <col min="7149" max="7149" width="12.54296875" style="70" bestFit="1" customWidth="1"/>
    <col min="7150" max="7150" width="56.54296875" style="70" customWidth="1"/>
    <col min="7151" max="7151" width="4.54296875" style="70" customWidth="1"/>
    <col min="7152" max="7152" width="15.7265625" style="70" customWidth="1"/>
    <col min="7153" max="7161" width="16.7265625" style="70" customWidth="1"/>
    <col min="7162" max="7162" width="35.54296875" style="70" bestFit="1" customWidth="1"/>
    <col min="7163" max="7163" width="16.26953125" style="70" customWidth="1"/>
    <col min="7164" max="7164" width="15.453125" style="70" customWidth="1"/>
    <col min="7165" max="7165" width="15.453125" style="70" bestFit="1" customWidth="1"/>
    <col min="7166" max="7166" width="2.7265625" style="70" customWidth="1"/>
    <col min="7167" max="7167" width="9.26953125" style="70"/>
    <col min="7168" max="7168" width="35.453125" style="70" bestFit="1" customWidth="1"/>
    <col min="7169" max="7169" width="18.26953125" style="70" bestFit="1" customWidth="1"/>
    <col min="7170" max="7170" width="26.7265625" style="70" bestFit="1" customWidth="1"/>
    <col min="7171" max="7171" width="17.26953125" style="70" bestFit="1" customWidth="1"/>
    <col min="7172" max="7172" width="18" style="70" bestFit="1" customWidth="1"/>
    <col min="7173" max="7173" width="18.26953125" style="70" bestFit="1" customWidth="1"/>
    <col min="7174" max="7174" width="14.26953125" style="70" bestFit="1" customWidth="1"/>
    <col min="7175" max="7402" width="9.26953125" style="70"/>
    <col min="7403" max="7403" width="6" style="70" customWidth="1"/>
    <col min="7404" max="7404" width="11.26953125" style="70" customWidth="1"/>
    <col min="7405" max="7405" width="12.54296875" style="70" bestFit="1" customWidth="1"/>
    <col min="7406" max="7406" width="56.54296875" style="70" customWidth="1"/>
    <col min="7407" max="7407" width="4.54296875" style="70" customWidth="1"/>
    <col min="7408" max="7408" width="15.7265625" style="70" customWidth="1"/>
    <col min="7409" max="7417" width="16.7265625" style="70" customWidth="1"/>
    <col min="7418" max="7418" width="35.54296875" style="70" bestFit="1" customWidth="1"/>
    <col min="7419" max="7419" width="16.26953125" style="70" customWidth="1"/>
    <col min="7420" max="7420" width="15.453125" style="70" customWidth="1"/>
    <col min="7421" max="7421" width="15.453125" style="70" bestFit="1" customWidth="1"/>
    <col min="7422" max="7422" width="2.7265625" style="70" customWidth="1"/>
    <col min="7423" max="7423" width="9.26953125" style="70"/>
    <col min="7424" max="7424" width="35.453125" style="70" bestFit="1" customWidth="1"/>
    <col min="7425" max="7425" width="18.26953125" style="70" bestFit="1" customWidth="1"/>
    <col min="7426" max="7426" width="26.7265625" style="70" bestFit="1" customWidth="1"/>
    <col min="7427" max="7427" width="17.26953125" style="70" bestFit="1" customWidth="1"/>
    <col min="7428" max="7428" width="18" style="70" bestFit="1" customWidth="1"/>
    <col min="7429" max="7429" width="18.26953125" style="70" bestFit="1" customWidth="1"/>
    <col min="7430" max="7430" width="14.26953125" style="70" bestFit="1" customWidth="1"/>
    <col min="7431" max="7658" width="9.26953125" style="70"/>
    <col min="7659" max="7659" width="6" style="70" customWidth="1"/>
    <col min="7660" max="7660" width="11.26953125" style="70" customWidth="1"/>
    <col min="7661" max="7661" width="12.54296875" style="70" bestFit="1" customWidth="1"/>
    <col min="7662" max="7662" width="56.54296875" style="70" customWidth="1"/>
    <col min="7663" max="7663" width="4.54296875" style="70" customWidth="1"/>
    <col min="7664" max="7664" width="15.7265625" style="70" customWidth="1"/>
    <col min="7665" max="7673" width="16.7265625" style="70" customWidth="1"/>
    <col min="7674" max="7674" width="35.54296875" style="70" bestFit="1" customWidth="1"/>
    <col min="7675" max="7675" width="16.26953125" style="70" customWidth="1"/>
    <col min="7676" max="7676" width="15.453125" style="70" customWidth="1"/>
    <col min="7677" max="7677" width="15.453125" style="70" bestFit="1" customWidth="1"/>
    <col min="7678" max="7678" width="2.7265625" style="70" customWidth="1"/>
    <col min="7679" max="7679" width="9.26953125" style="70"/>
    <col min="7680" max="7680" width="35.453125" style="70" bestFit="1" customWidth="1"/>
    <col min="7681" max="7681" width="18.26953125" style="70" bestFit="1" customWidth="1"/>
    <col min="7682" max="7682" width="26.7265625" style="70" bestFit="1" customWidth="1"/>
    <col min="7683" max="7683" width="17.26953125" style="70" bestFit="1" customWidth="1"/>
    <col min="7684" max="7684" width="18" style="70" bestFit="1" customWidth="1"/>
    <col min="7685" max="7685" width="18.26953125" style="70" bestFit="1" customWidth="1"/>
    <col min="7686" max="7686" width="14.26953125" style="70" bestFit="1" customWidth="1"/>
    <col min="7687" max="7914" width="9.26953125" style="70"/>
    <col min="7915" max="7915" width="6" style="70" customWidth="1"/>
    <col min="7916" max="7916" width="11.26953125" style="70" customWidth="1"/>
    <col min="7917" max="7917" width="12.54296875" style="70" bestFit="1" customWidth="1"/>
    <col min="7918" max="7918" width="56.54296875" style="70" customWidth="1"/>
    <col min="7919" max="7919" width="4.54296875" style="70" customWidth="1"/>
    <col min="7920" max="7920" width="15.7265625" style="70" customWidth="1"/>
    <col min="7921" max="7929" width="16.7265625" style="70" customWidth="1"/>
    <col min="7930" max="7930" width="35.54296875" style="70" bestFit="1" customWidth="1"/>
    <col min="7931" max="7931" width="16.26953125" style="70" customWidth="1"/>
    <col min="7932" max="7932" width="15.453125" style="70" customWidth="1"/>
    <col min="7933" max="7933" width="15.453125" style="70" bestFit="1" customWidth="1"/>
    <col min="7934" max="7934" width="2.7265625" style="70" customWidth="1"/>
    <col min="7935" max="7935" width="9.26953125" style="70"/>
    <col min="7936" max="7936" width="35.453125" style="70" bestFit="1" customWidth="1"/>
    <col min="7937" max="7937" width="18.26953125" style="70" bestFit="1" customWidth="1"/>
    <col min="7938" max="7938" width="26.7265625" style="70" bestFit="1" customWidth="1"/>
    <col min="7939" max="7939" width="17.26953125" style="70" bestFit="1" customWidth="1"/>
    <col min="7940" max="7940" width="18" style="70" bestFit="1" customWidth="1"/>
    <col min="7941" max="7941" width="18.26953125" style="70" bestFit="1" customWidth="1"/>
    <col min="7942" max="7942" width="14.26953125" style="70" bestFit="1" customWidth="1"/>
    <col min="7943" max="8170" width="9.26953125" style="70"/>
    <col min="8171" max="8171" width="6" style="70" customWidth="1"/>
    <col min="8172" max="8172" width="11.26953125" style="70" customWidth="1"/>
    <col min="8173" max="8173" width="12.54296875" style="70" bestFit="1" customWidth="1"/>
    <col min="8174" max="8174" width="56.54296875" style="70" customWidth="1"/>
    <col min="8175" max="8175" width="4.54296875" style="70" customWidth="1"/>
    <col min="8176" max="8176" width="15.7265625" style="70" customWidth="1"/>
    <col min="8177" max="8185" width="16.7265625" style="70" customWidth="1"/>
    <col min="8186" max="8186" width="35.54296875" style="70" bestFit="1" customWidth="1"/>
    <col min="8187" max="8187" width="16.26953125" style="70" customWidth="1"/>
    <col min="8188" max="8188" width="15.453125" style="70" customWidth="1"/>
    <col min="8189" max="8189" width="15.453125" style="70" bestFit="1" customWidth="1"/>
    <col min="8190" max="8190" width="2.7265625" style="70" customWidth="1"/>
    <col min="8191" max="8191" width="9.26953125" style="70"/>
    <col min="8192" max="8192" width="35.453125" style="70" bestFit="1" customWidth="1"/>
    <col min="8193" max="8193" width="18.26953125" style="70" bestFit="1" customWidth="1"/>
    <col min="8194" max="8194" width="26.7265625" style="70" bestFit="1" customWidth="1"/>
    <col min="8195" max="8195" width="17.26953125" style="70" bestFit="1" customWidth="1"/>
    <col min="8196" max="8196" width="18" style="70" bestFit="1" customWidth="1"/>
    <col min="8197" max="8197" width="18.26953125" style="70" bestFit="1" customWidth="1"/>
    <col min="8198" max="8198" width="14.26953125" style="70" bestFit="1" customWidth="1"/>
    <col min="8199" max="8426" width="9.26953125" style="70"/>
    <col min="8427" max="8427" width="6" style="70" customWidth="1"/>
    <col min="8428" max="8428" width="11.26953125" style="70" customWidth="1"/>
    <col min="8429" max="8429" width="12.54296875" style="70" bestFit="1" customWidth="1"/>
    <col min="8430" max="8430" width="56.54296875" style="70" customWidth="1"/>
    <col min="8431" max="8431" width="4.54296875" style="70" customWidth="1"/>
    <col min="8432" max="8432" width="15.7265625" style="70" customWidth="1"/>
    <col min="8433" max="8441" width="16.7265625" style="70" customWidth="1"/>
    <col min="8442" max="8442" width="35.54296875" style="70" bestFit="1" customWidth="1"/>
    <col min="8443" max="8443" width="16.26953125" style="70" customWidth="1"/>
    <col min="8444" max="8444" width="15.453125" style="70" customWidth="1"/>
    <col min="8445" max="8445" width="15.453125" style="70" bestFit="1" customWidth="1"/>
    <col min="8446" max="8446" width="2.7265625" style="70" customWidth="1"/>
    <col min="8447" max="8447" width="9.26953125" style="70"/>
    <col min="8448" max="8448" width="35.453125" style="70" bestFit="1" customWidth="1"/>
    <col min="8449" max="8449" width="18.26953125" style="70" bestFit="1" customWidth="1"/>
    <col min="8450" max="8450" width="26.7265625" style="70" bestFit="1" customWidth="1"/>
    <col min="8451" max="8451" width="17.26953125" style="70" bestFit="1" customWidth="1"/>
    <col min="8452" max="8452" width="18" style="70" bestFit="1" customWidth="1"/>
    <col min="8453" max="8453" width="18.26953125" style="70" bestFit="1" customWidth="1"/>
    <col min="8454" max="8454" width="14.26953125" style="70" bestFit="1" customWidth="1"/>
    <col min="8455" max="8682" width="9.26953125" style="70"/>
    <col min="8683" max="8683" width="6" style="70" customWidth="1"/>
    <col min="8684" max="8684" width="11.26953125" style="70" customWidth="1"/>
    <col min="8685" max="8685" width="12.54296875" style="70" bestFit="1" customWidth="1"/>
    <col min="8686" max="8686" width="56.54296875" style="70" customWidth="1"/>
    <col min="8687" max="8687" width="4.54296875" style="70" customWidth="1"/>
    <col min="8688" max="8688" width="15.7265625" style="70" customWidth="1"/>
    <col min="8689" max="8697" width="16.7265625" style="70" customWidth="1"/>
    <col min="8698" max="8698" width="35.54296875" style="70" bestFit="1" customWidth="1"/>
    <col min="8699" max="8699" width="16.26953125" style="70" customWidth="1"/>
    <col min="8700" max="8700" width="15.453125" style="70" customWidth="1"/>
    <col min="8701" max="8701" width="15.453125" style="70" bestFit="1" customWidth="1"/>
    <col min="8702" max="8702" width="2.7265625" style="70" customWidth="1"/>
    <col min="8703" max="8703" width="9.26953125" style="70"/>
    <col min="8704" max="8704" width="35.453125" style="70" bestFit="1" customWidth="1"/>
    <col min="8705" max="8705" width="18.26953125" style="70" bestFit="1" customWidth="1"/>
    <col min="8706" max="8706" width="26.7265625" style="70" bestFit="1" customWidth="1"/>
    <col min="8707" max="8707" width="17.26953125" style="70" bestFit="1" customWidth="1"/>
    <col min="8708" max="8708" width="18" style="70" bestFit="1" customWidth="1"/>
    <col min="8709" max="8709" width="18.26953125" style="70" bestFit="1" customWidth="1"/>
    <col min="8710" max="8710" width="14.26953125" style="70" bestFit="1" customWidth="1"/>
    <col min="8711" max="8938" width="9.26953125" style="70"/>
    <col min="8939" max="8939" width="6" style="70" customWidth="1"/>
    <col min="8940" max="8940" width="11.26953125" style="70" customWidth="1"/>
    <col min="8941" max="8941" width="12.54296875" style="70" bestFit="1" customWidth="1"/>
    <col min="8942" max="8942" width="56.54296875" style="70" customWidth="1"/>
    <col min="8943" max="8943" width="4.54296875" style="70" customWidth="1"/>
    <col min="8944" max="8944" width="15.7265625" style="70" customWidth="1"/>
    <col min="8945" max="8953" width="16.7265625" style="70" customWidth="1"/>
    <col min="8954" max="8954" width="35.54296875" style="70" bestFit="1" customWidth="1"/>
    <col min="8955" max="8955" width="16.26953125" style="70" customWidth="1"/>
    <col min="8956" max="8956" width="15.453125" style="70" customWidth="1"/>
    <col min="8957" max="8957" width="15.453125" style="70" bestFit="1" customWidth="1"/>
    <col min="8958" max="8958" width="2.7265625" style="70" customWidth="1"/>
    <col min="8959" max="8959" width="9.26953125" style="70"/>
    <col min="8960" max="8960" width="35.453125" style="70" bestFit="1" customWidth="1"/>
    <col min="8961" max="8961" width="18.26953125" style="70" bestFit="1" customWidth="1"/>
    <col min="8962" max="8962" width="26.7265625" style="70" bestFit="1" customWidth="1"/>
    <col min="8963" max="8963" width="17.26953125" style="70" bestFit="1" customWidth="1"/>
    <col min="8964" max="8964" width="18" style="70" bestFit="1" customWidth="1"/>
    <col min="8965" max="8965" width="18.26953125" style="70" bestFit="1" customWidth="1"/>
    <col min="8966" max="8966" width="14.26953125" style="70" bestFit="1" customWidth="1"/>
    <col min="8967" max="9194" width="9.26953125" style="70"/>
    <col min="9195" max="9195" width="6" style="70" customWidth="1"/>
    <col min="9196" max="9196" width="11.26953125" style="70" customWidth="1"/>
    <col min="9197" max="9197" width="12.54296875" style="70" bestFit="1" customWidth="1"/>
    <col min="9198" max="9198" width="56.54296875" style="70" customWidth="1"/>
    <col min="9199" max="9199" width="4.54296875" style="70" customWidth="1"/>
    <col min="9200" max="9200" width="15.7265625" style="70" customWidth="1"/>
    <col min="9201" max="9209" width="16.7265625" style="70" customWidth="1"/>
    <col min="9210" max="9210" width="35.54296875" style="70" bestFit="1" customWidth="1"/>
    <col min="9211" max="9211" width="16.26953125" style="70" customWidth="1"/>
    <col min="9212" max="9212" width="15.453125" style="70" customWidth="1"/>
    <col min="9213" max="9213" width="15.453125" style="70" bestFit="1" customWidth="1"/>
    <col min="9214" max="9214" width="2.7265625" style="70" customWidth="1"/>
    <col min="9215" max="9215" width="9.26953125" style="70"/>
    <col min="9216" max="9216" width="35.453125" style="70" bestFit="1" customWidth="1"/>
    <col min="9217" max="9217" width="18.26953125" style="70" bestFit="1" customWidth="1"/>
    <col min="9218" max="9218" width="26.7265625" style="70" bestFit="1" customWidth="1"/>
    <col min="9219" max="9219" width="17.26953125" style="70" bestFit="1" customWidth="1"/>
    <col min="9220" max="9220" width="18" style="70" bestFit="1" customWidth="1"/>
    <col min="9221" max="9221" width="18.26953125" style="70" bestFit="1" customWidth="1"/>
    <col min="9222" max="9222" width="14.26953125" style="70" bestFit="1" customWidth="1"/>
    <col min="9223" max="9450" width="9.26953125" style="70"/>
    <col min="9451" max="9451" width="6" style="70" customWidth="1"/>
    <col min="9452" max="9452" width="11.26953125" style="70" customWidth="1"/>
    <col min="9453" max="9453" width="12.54296875" style="70" bestFit="1" customWidth="1"/>
    <col min="9454" max="9454" width="56.54296875" style="70" customWidth="1"/>
    <col min="9455" max="9455" width="4.54296875" style="70" customWidth="1"/>
    <col min="9456" max="9456" width="15.7265625" style="70" customWidth="1"/>
    <col min="9457" max="9465" width="16.7265625" style="70" customWidth="1"/>
    <col min="9466" max="9466" width="35.54296875" style="70" bestFit="1" customWidth="1"/>
    <col min="9467" max="9467" width="16.26953125" style="70" customWidth="1"/>
    <col min="9468" max="9468" width="15.453125" style="70" customWidth="1"/>
    <col min="9469" max="9469" width="15.453125" style="70" bestFit="1" customWidth="1"/>
    <col min="9470" max="9470" width="2.7265625" style="70" customWidth="1"/>
    <col min="9471" max="9471" width="9.26953125" style="70"/>
    <col min="9472" max="9472" width="35.453125" style="70" bestFit="1" customWidth="1"/>
    <col min="9473" max="9473" width="18.26953125" style="70" bestFit="1" customWidth="1"/>
    <col min="9474" max="9474" width="26.7265625" style="70" bestFit="1" customWidth="1"/>
    <col min="9475" max="9475" width="17.26953125" style="70" bestFit="1" customWidth="1"/>
    <col min="9476" max="9476" width="18" style="70" bestFit="1" customWidth="1"/>
    <col min="9477" max="9477" width="18.26953125" style="70" bestFit="1" customWidth="1"/>
    <col min="9478" max="9478" width="14.26953125" style="70" bestFit="1" customWidth="1"/>
    <col min="9479" max="9706" width="9.26953125" style="70"/>
    <col min="9707" max="9707" width="6" style="70" customWidth="1"/>
    <col min="9708" max="9708" width="11.26953125" style="70" customWidth="1"/>
    <col min="9709" max="9709" width="12.54296875" style="70" bestFit="1" customWidth="1"/>
    <col min="9710" max="9710" width="56.54296875" style="70" customWidth="1"/>
    <col min="9711" max="9711" width="4.54296875" style="70" customWidth="1"/>
    <col min="9712" max="9712" width="15.7265625" style="70" customWidth="1"/>
    <col min="9713" max="9721" width="16.7265625" style="70" customWidth="1"/>
    <col min="9722" max="9722" width="35.54296875" style="70" bestFit="1" customWidth="1"/>
    <col min="9723" max="9723" width="16.26953125" style="70" customWidth="1"/>
    <col min="9724" max="9724" width="15.453125" style="70" customWidth="1"/>
    <col min="9725" max="9725" width="15.453125" style="70" bestFit="1" customWidth="1"/>
    <col min="9726" max="9726" width="2.7265625" style="70" customWidth="1"/>
    <col min="9727" max="9727" width="9.26953125" style="70"/>
    <col min="9728" max="9728" width="35.453125" style="70" bestFit="1" customWidth="1"/>
    <col min="9729" max="9729" width="18.26953125" style="70" bestFit="1" customWidth="1"/>
    <col min="9730" max="9730" width="26.7265625" style="70" bestFit="1" customWidth="1"/>
    <col min="9731" max="9731" width="17.26953125" style="70" bestFit="1" customWidth="1"/>
    <col min="9732" max="9732" width="18" style="70" bestFit="1" customWidth="1"/>
    <col min="9733" max="9733" width="18.26953125" style="70" bestFit="1" customWidth="1"/>
    <col min="9734" max="9734" width="14.26953125" style="70" bestFit="1" customWidth="1"/>
    <col min="9735" max="9962" width="9.26953125" style="70"/>
    <col min="9963" max="9963" width="6" style="70" customWidth="1"/>
    <col min="9964" max="9964" width="11.26953125" style="70" customWidth="1"/>
    <col min="9965" max="9965" width="12.54296875" style="70" bestFit="1" customWidth="1"/>
    <col min="9966" max="9966" width="56.54296875" style="70" customWidth="1"/>
    <col min="9967" max="9967" width="4.54296875" style="70" customWidth="1"/>
    <col min="9968" max="9968" width="15.7265625" style="70" customWidth="1"/>
    <col min="9969" max="9977" width="16.7265625" style="70" customWidth="1"/>
    <col min="9978" max="9978" width="35.54296875" style="70" bestFit="1" customWidth="1"/>
    <col min="9979" max="9979" width="16.26953125" style="70" customWidth="1"/>
    <col min="9980" max="9980" width="15.453125" style="70" customWidth="1"/>
    <col min="9981" max="9981" width="15.453125" style="70" bestFit="1" customWidth="1"/>
    <col min="9982" max="9982" width="2.7265625" style="70" customWidth="1"/>
    <col min="9983" max="9983" width="9.26953125" style="70"/>
    <col min="9984" max="9984" width="35.453125" style="70" bestFit="1" customWidth="1"/>
    <col min="9985" max="9985" width="18.26953125" style="70" bestFit="1" customWidth="1"/>
    <col min="9986" max="9986" width="26.7265625" style="70" bestFit="1" customWidth="1"/>
    <col min="9987" max="9987" width="17.26953125" style="70" bestFit="1" customWidth="1"/>
    <col min="9988" max="9988" width="18" style="70" bestFit="1" customWidth="1"/>
    <col min="9989" max="9989" width="18.26953125" style="70" bestFit="1" customWidth="1"/>
    <col min="9990" max="9990" width="14.26953125" style="70" bestFit="1" customWidth="1"/>
    <col min="9991" max="10218" width="9.26953125" style="70"/>
    <col min="10219" max="10219" width="6" style="70" customWidth="1"/>
    <col min="10220" max="10220" width="11.26953125" style="70" customWidth="1"/>
    <col min="10221" max="10221" width="12.54296875" style="70" bestFit="1" customWidth="1"/>
    <col min="10222" max="10222" width="56.54296875" style="70" customWidth="1"/>
    <col min="10223" max="10223" width="4.54296875" style="70" customWidth="1"/>
    <col min="10224" max="10224" width="15.7265625" style="70" customWidth="1"/>
    <col min="10225" max="10233" width="16.7265625" style="70" customWidth="1"/>
    <col min="10234" max="10234" width="35.54296875" style="70" bestFit="1" customWidth="1"/>
    <col min="10235" max="10235" width="16.26953125" style="70" customWidth="1"/>
    <col min="10236" max="10236" width="15.453125" style="70" customWidth="1"/>
    <col min="10237" max="10237" width="15.453125" style="70" bestFit="1" customWidth="1"/>
    <col min="10238" max="10238" width="2.7265625" style="70" customWidth="1"/>
    <col min="10239" max="10239" width="9.26953125" style="70"/>
    <col min="10240" max="10240" width="35.453125" style="70" bestFit="1" customWidth="1"/>
    <col min="10241" max="10241" width="18.26953125" style="70" bestFit="1" customWidth="1"/>
    <col min="10242" max="10242" width="26.7265625" style="70" bestFit="1" customWidth="1"/>
    <col min="10243" max="10243" width="17.26953125" style="70" bestFit="1" customWidth="1"/>
    <col min="10244" max="10244" width="18" style="70" bestFit="1" customWidth="1"/>
    <col min="10245" max="10245" width="18.26953125" style="70" bestFit="1" customWidth="1"/>
    <col min="10246" max="10246" width="14.26953125" style="70" bestFit="1" customWidth="1"/>
    <col min="10247" max="10474" width="9.26953125" style="70"/>
    <col min="10475" max="10475" width="6" style="70" customWidth="1"/>
    <col min="10476" max="10476" width="11.26953125" style="70" customWidth="1"/>
    <col min="10477" max="10477" width="12.54296875" style="70" bestFit="1" customWidth="1"/>
    <col min="10478" max="10478" width="56.54296875" style="70" customWidth="1"/>
    <col min="10479" max="10479" width="4.54296875" style="70" customWidth="1"/>
    <col min="10480" max="10480" width="15.7265625" style="70" customWidth="1"/>
    <col min="10481" max="10489" width="16.7265625" style="70" customWidth="1"/>
    <col min="10490" max="10490" width="35.54296875" style="70" bestFit="1" customWidth="1"/>
    <col min="10491" max="10491" width="16.26953125" style="70" customWidth="1"/>
    <col min="10492" max="10492" width="15.453125" style="70" customWidth="1"/>
    <col min="10493" max="10493" width="15.453125" style="70" bestFit="1" customWidth="1"/>
    <col min="10494" max="10494" width="2.7265625" style="70" customWidth="1"/>
    <col min="10495" max="10495" width="9.26953125" style="70"/>
    <col min="10496" max="10496" width="35.453125" style="70" bestFit="1" customWidth="1"/>
    <col min="10497" max="10497" width="18.26953125" style="70" bestFit="1" customWidth="1"/>
    <col min="10498" max="10498" width="26.7265625" style="70" bestFit="1" customWidth="1"/>
    <col min="10499" max="10499" width="17.26953125" style="70" bestFit="1" customWidth="1"/>
    <col min="10500" max="10500" width="18" style="70" bestFit="1" customWidth="1"/>
    <col min="10501" max="10501" width="18.26953125" style="70" bestFit="1" customWidth="1"/>
    <col min="10502" max="10502" width="14.26953125" style="70" bestFit="1" customWidth="1"/>
    <col min="10503" max="10730" width="9.26953125" style="70"/>
    <col min="10731" max="10731" width="6" style="70" customWidth="1"/>
    <col min="10732" max="10732" width="11.26953125" style="70" customWidth="1"/>
    <col min="10733" max="10733" width="12.54296875" style="70" bestFit="1" customWidth="1"/>
    <col min="10734" max="10734" width="56.54296875" style="70" customWidth="1"/>
    <col min="10735" max="10735" width="4.54296875" style="70" customWidth="1"/>
    <col min="10736" max="10736" width="15.7265625" style="70" customWidth="1"/>
    <col min="10737" max="10745" width="16.7265625" style="70" customWidth="1"/>
    <col min="10746" max="10746" width="35.54296875" style="70" bestFit="1" customWidth="1"/>
    <col min="10747" max="10747" width="16.26953125" style="70" customWidth="1"/>
    <col min="10748" max="10748" width="15.453125" style="70" customWidth="1"/>
    <col min="10749" max="10749" width="15.453125" style="70" bestFit="1" customWidth="1"/>
    <col min="10750" max="10750" width="2.7265625" style="70" customWidth="1"/>
    <col min="10751" max="10751" width="9.26953125" style="70"/>
    <col min="10752" max="10752" width="35.453125" style="70" bestFit="1" customWidth="1"/>
    <col min="10753" max="10753" width="18.26953125" style="70" bestFit="1" customWidth="1"/>
    <col min="10754" max="10754" width="26.7265625" style="70" bestFit="1" customWidth="1"/>
    <col min="10755" max="10755" width="17.26953125" style="70" bestFit="1" customWidth="1"/>
    <col min="10756" max="10756" width="18" style="70" bestFit="1" customWidth="1"/>
    <col min="10757" max="10757" width="18.26953125" style="70" bestFit="1" customWidth="1"/>
    <col min="10758" max="10758" width="14.26953125" style="70" bestFit="1" customWidth="1"/>
    <col min="10759" max="10986" width="9.26953125" style="70"/>
    <col min="10987" max="10987" width="6" style="70" customWidth="1"/>
    <col min="10988" max="10988" width="11.26953125" style="70" customWidth="1"/>
    <col min="10989" max="10989" width="12.54296875" style="70" bestFit="1" customWidth="1"/>
    <col min="10990" max="10990" width="56.54296875" style="70" customWidth="1"/>
    <col min="10991" max="10991" width="4.54296875" style="70" customWidth="1"/>
    <col min="10992" max="10992" width="15.7265625" style="70" customWidth="1"/>
    <col min="10993" max="11001" width="16.7265625" style="70" customWidth="1"/>
    <col min="11002" max="11002" width="35.54296875" style="70" bestFit="1" customWidth="1"/>
    <col min="11003" max="11003" width="16.26953125" style="70" customWidth="1"/>
    <col min="11004" max="11004" width="15.453125" style="70" customWidth="1"/>
    <col min="11005" max="11005" width="15.453125" style="70" bestFit="1" customWidth="1"/>
    <col min="11006" max="11006" width="2.7265625" style="70" customWidth="1"/>
    <col min="11007" max="11007" width="9.26953125" style="70"/>
    <col min="11008" max="11008" width="35.453125" style="70" bestFit="1" customWidth="1"/>
    <col min="11009" max="11009" width="18.26953125" style="70" bestFit="1" customWidth="1"/>
    <col min="11010" max="11010" width="26.7265625" style="70" bestFit="1" customWidth="1"/>
    <col min="11011" max="11011" width="17.26953125" style="70" bestFit="1" customWidth="1"/>
    <col min="11012" max="11012" width="18" style="70" bestFit="1" customWidth="1"/>
    <col min="11013" max="11013" width="18.26953125" style="70" bestFit="1" customWidth="1"/>
    <col min="11014" max="11014" width="14.26953125" style="70" bestFit="1" customWidth="1"/>
    <col min="11015" max="11242" width="9.26953125" style="70"/>
    <col min="11243" max="11243" width="6" style="70" customWidth="1"/>
    <col min="11244" max="11244" width="11.26953125" style="70" customWidth="1"/>
    <col min="11245" max="11245" width="12.54296875" style="70" bestFit="1" customWidth="1"/>
    <col min="11246" max="11246" width="56.54296875" style="70" customWidth="1"/>
    <col min="11247" max="11247" width="4.54296875" style="70" customWidth="1"/>
    <col min="11248" max="11248" width="15.7265625" style="70" customWidth="1"/>
    <col min="11249" max="11257" width="16.7265625" style="70" customWidth="1"/>
    <col min="11258" max="11258" width="35.54296875" style="70" bestFit="1" customWidth="1"/>
    <col min="11259" max="11259" width="16.26953125" style="70" customWidth="1"/>
    <col min="11260" max="11260" width="15.453125" style="70" customWidth="1"/>
    <col min="11261" max="11261" width="15.453125" style="70" bestFit="1" customWidth="1"/>
    <col min="11262" max="11262" width="2.7265625" style="70" customWidth="1"/>
    <col min="11263" max="11263" width="9.26953125" style="70"/>
    <col min="11264" max="11264" width="35.453125" style="70" bestFit="1" customWidth="1"/>
    <col min="11265" max="11265" width="18.26953125" style="70" bestFit="1" customWidth="1"/>
    <col min="11266" max="11266" width="26.7265625" style="70" bestFit="1" customWidth="1"/>
    <col min="11267" max="11267" width="17.26953125" style="70" bestFit="1" customWidth="1"/>
    <col min="11268" max="11268" width="18" style="70" bestFit="1" customWidth="1"/>
    <col min="11269" max="11269" width="18.26953125" style="70" bestFit="1" customWidth="1"/>
    <col min="11270" max="11270" width="14.26953125" style="70" bestFit="1" customWidth="1"/>
    <col min="11271" max="11498" width="9.26953125" style="70"/>
    <col min="11499" max="11499" width="6" style="70" customWidth="1"/>
    <col min="11500" max="11500" width="11.26953125" style="70" customWidth="1"/>
    <col min="11501" max="11501" width="12.54296875" style="70" bestFit="1" customWidth="1"/>
    <col min="11502" max="11502" width="56.54296875" style="70" customWidth="1"/>
    <col min="11503" max="11503" width="4.54296875" style="70" customWidth="1"/>
    <col min="11504" max="11504" width="15.7265625" style="70" customWidth="1"/>
    <col min="11505" max="11513" width="16.7265625" style="70" customWidth="1"/>
    <col min="11514" max="11514" width="35.54296875" style="70" bestFit="1" customWidth="1"/>
    <col min="11515" max="11515" width="16.26953125" style="70" customWidth="1"/>
    <col min="11516" max="11516" width="15.453125" style="70" customWidth="1"/>
    <col min="11517" max="11517" width="15.453125" style="70" bestFit="1" customWidth="1"/>
    <col min="11518" max="11518" width="2.7265625" style="70" customWidth="1"/>
    <col min="11519" max="11519" width="9.26953125" style="70"/>
    <col min="11520" max="11520" width="35.453125" style="70" bestFit="1" customWidth="1"/>
    <col min="11521" max="11521" width="18.26953125" style="70" bestFit="1" customWidth="1"/>
    <col min="11522" max="11522" width="26.7265625" style="70" bestFit="1" customWidth="1"/>
    <col min="11523" max="11523" width="17.26953125" style="70" bestFit="1" customWidth="1"/>
    <col min="11524" max="11524" width="18" style="70" bestFit="1" customWidth="1"/>
    <col min="11525" max="11525" width="18.26953125" style="70" bestFit="1" customWidth="1"/>
    <col min="11526" max="11526" width="14.26953125" style="70" bestFit="1" customWidth="1"/>
    <col min="11527" max="11754" width="9.26953125" style="70"/>
    <col min="11755" max="11755" width="6" style="70" customWidth="1"/>
    <col min="11756" max="11756" width="11.26953125" style="70" customWidth="1"/>
    <col min="11757" max="11757" width="12.54296875" style="70" bestFit="1" customWidth="1"/>
    <col min="11758" max="11758" width="56.54296875" style="70" customWidth="1"/>
    <col min="11759" max="11759" width="4.54296875" style="70" customWidth="1"/>
    <col min="11760" max="11760" width="15.7265625" style="70" customWidth="1"/>
    <col min="11761" max="11769" width="16.7265625" style="70" customWidth="1"/>
    <col min="11770" max="11770" width="35.54296875" style="70" bestFit="1" customWidth="1"/>
    <col min="11771" max="11771" width="16.26953125" style="70" customWidth="1"/>
    <col min="11772" max="11772" width="15.453125" style="70" customWidth="1"/>
    <col min="11773" max="11773" width="15.453125" style="70" bestFit="1" customWidth="1"/>
    <col min="11774" max="11774" width="2.7265625" style="70" customWidth="1"/>
    <col min="11775" max="11775" width="9.26953125" style="70"/>
    <col min="11776" max="11776" width="35.453125" style="70" bestFit="1" customWidth="1"/>
    <col min="11777" max="11777" width="18.26953125" style="70" bestFit="1" customWidth="1"/>
    <col min="11778" max="11778" width="26.7265625" style="70" bestFit="1" customWidth="1"/>
    <col min="11779" max="11779" width="17.26953125" style="70" bestFit="1" customWidth="1"/>
    <col min="11780" max="11780" width="18" style="70" bestFit="1" customWidth="1"/>
    <col min="11781" max="11781" width="18.26953125" style="70" bestFit="1" customWidth="1"/>
    <col min="11782" max="11782" width="14.26953125" style="70" bestFit="1" customWidth="1"/>
    <col min="11783" max="12010" width="9.26953125" style="70"/>
    <col min="12011" max="12011" width="6" style="70" customWidth="1"/>
    <col min="12012" max="12012" width="11.26953125" style="70" customWidth="1"/>
    <col min="12013" max="12013" width="12.54296875" style="70" bestFit="1" customWidth="1"/>
    <col min="12014" max="12014" width="56.54296875" style="70" customWidth="1"/>
    <col min="12015" max="12015" width="4.54296875" style="70" customWidth="1"/>
    <col min="12016" max="12016" width="15.7265625" style="70" customWidth="1"/>
    <col min="12017" max="12025" width="16.7265625" style="70" customWidth="1"/>
    <col min="12026" max="12026" width="35.54296875" style="70" bestFit="1" customWidth="1"/>
    <col min="12027" max="12027" width="16.26953125" style="70" customWidth="1"/>
    <col min="12028" max="12028" width="15.453125" style="70" customWidth="1"/>
    <col min="12029" max="12029" width="15.453125" style="70" bestFit="1" customWidth="1"/>
    <col min="12030" max="12030" width="2.7265625" style="70" customWidth="1"/>
    <col min="12031" max="12031" width="9.26953125" style="70"/>
    <col min="12032" max="12032" width="35.453125" style="70" bestFit="1" customWidth="1"/>
    <col min="12033" max="12033" width="18.26953125" style="70" bestFit="1" customWidth="1"/>
    <col min="12034" max="12034" width="26.7265625" style="70" bestFit="1" customWidth="1"/>
    <col min="12035" max="12035" width="17.26953125" style="70" bestFit="1" customWidth="1"/>
    <col min="12036" max="12036" width="18" style="70" bestFit="1" customWidth="1"/>
    <col min="12037" max="12037" width="18.26953125" style="70" bestFit="1" customWidth="1"/>
    <col min="12038" max="12038" width="14.26953125" style="70" bestFit="1" customWidth="1"/>
    <col min="12039" max="12266" width="9.26953125" style="70"/>
    <col min="12267" max="12267" width="6" style="70" customWidth="1"/>
    <col min="12268" max="12268" width="11.26953125" style="70" customWidth="1"/>
    <col min="12269" max="12269" width="12.54296875" style="70" bestFit="1" customWidth="1"/>
    <col min="12270" max="12270" width="56.54296875" style="70" customWidth="1"/>
    <col min="12271" max="12271" width="4.54296875" style="70" customWidth="1"/>
    <col min="12272" max="12272" width="15.7265625" style="70" customWidth="1"/>
    <col min="12273" max="12281" width="16.7265625" style="70" customWidth="1"/>
    <col min="12282" max="12282" width="35.54296875" style="70" bestFit="1" customWidth="1"/>
    <col min="12283" max="12283" width="16.26953125" style="70" customWidth="1"/>
    <col min="12284" max="12284" width="15.453125" style="70" customWidth="1"/>
    <col min="12285" max="12285" width="15.453125" style="70" bestFit="1" customWidth="1"/>
    <col min="12286" max="12286" width="2.7265625" style="70" customWidth="1"/>
    <col min="12287" max="12287" width="9.26953125" style="70"/>
    <col min="12288" max="12288" width="35.453125" style="70" bestFit="1" customWidth="1"/>
    <col min="12289" max="12289" width="18.26953125" style="70" bestFit="1" customWidth="1"/>
    <col min="12290" max="12290" width="26.7265625" style="70" bestFit="1" customWidth="1"/>
    <col min="12291" max="12291" width="17.26953125" style="70" bestFit="1" customWidth="1"/>
    <col min="12292" max="12292" width="18" style="70" bestFit="1" customWidth="1"/>
    <col min="12293" max="12293" width="18.26953125" style="70" bestFit="1" customWidth="1"/>
    <col min="12294" max="12294" width="14.26953125" style="70" bestFit="1" customWidth="1"/>
    <col min="12295" max="12522" width="9.26953125" style="70"/>
    <col min="12523" max="12523" width="6" style="70" customWidth="1"/>
    <col min="12524" max="12524" width="11.26953125" style="70" customWidth="1"/>
    <col min="12525" max="12525" width="12.54296875" style="70" bestFit="1" customWidth="1"/>
    <col min="12526" max="12526" width="56.54296875" style="70" customWidth="1"/>
    <col min="12527" max="12527" width="4.54296875" style="70" customWidth="1"/>
    <col min="12528" max="12528" width="15.7265625" style="70" customWidth="1"/>
    <col min="12529" max="12537" width="16.7265625" style="70" customWidth="1"/>
    <col min="12538" max="12538" width="35.54296875" style="70" bestFit="1" customWidth="1"/>
    <col min="12539" max="12539" width="16.26953125" style="70" customWidth="1"/>
    <col min="12540" max="12540" width="15.453125" style="70" customWidth="1"/>
    <col min="12541" max="12541" width="15.453125" style="70" bestFit="1" customWidth="1"/>
    <col min="12542" max="12542" width="2.7265625" style="70" customWidth="1"/>
    <col min="12543" max="12543" width="9.26953125" style="70"/>
    <col min="12544" max="12544" width="35.453125" style="70" bestFit="1" customWidth="1"/>
    <col min="12545" max="12545" width="18.26953125" style="70" bestFit="1" customWidth="1"/>
    <col min="12546" max="12546" width="26.7265625" style="70" bestFit="1" customWidth="1"/>
    <col min="12547" max="12547" width="17.26953125" style="70" bestFit="1" customWidth="1"/>
    <col min="12548" max="12548" width="18" style="70" bestFit="1" customWidth="1"/>
    <col min="12549" max="12549" width="18.26953125" style="70" bestFit="1" customWidth="1"/>
    <col min="12550" max="12550" width="14.26953125" style="70" bestFit="1" customWidth="1"/>
    <col min="12551" max="12778" width="9.26953125" style="70"/>
    <col min="12779" max="12779" width="6" style="70" customWidth="1"/>
    <col min="12780" max="12780" width="11.26953125" style="70" customWidth="1"/>
    <col min="12781" max="12781" width="12.54296875" style="70" bestFit="1" customWidth="1"/>
    <col min="12782" max="12782" width="56.54296875" style="70" customWidth="1"/>
    <col min="12783" max="12783" width="4.54296875" style="70" customWidth="1"/>
    <col min="12784" max="12784" width="15.7265625" style="70" customWidth="1"/>
    <col min="12785" max="12793" width="16.7265625" style="70" customWidth="1"/>
    <col min="12794" max="12794" width="35.54296875" style="70" bestFit="1" customWidth="1"/>
    <col min="12795" max="12795" width="16.26953125" style="70" customWidth="1"/>
    <col min="12796" max="12796" width="15.453125" style="70" customWidth="1"/>
    <col min="12797" max="12797" width="15.453125" style="70" bestFit="1" customWidth="1"/>
    <col min="12798" max="12798" width="2.7265625" style="70" customWidth="1"/>
    <col min="12799" max="12799" width="9.26953125" style="70"/>
    <col min="12800" max="12800" width="35.453125" style="70" bestFit="1" customWidth="1"/>
    <col min="12801" max="12801" width="18.26953125" style="70" bestFit="1" customWidth="1"/>
    <col min="12802" max="12802" width="26.7265625" style="70" bestFit="1" customWidth="1"/>
    <col min="12803" max="12803" width="17.26953125" style="70" bestFit="1" customWidth="1"/>
    <col min="12804" max="12804" width="18" style="70" bestFit="1" customWidth="1"/>
    <col min="12805" max="12805" width="18.26953125" style="70" bestFit="1" customWidth="1"/>
    <col min="12806" max="12806" width="14.26953125" style="70" bestFit="1" customWidth="1"/>
    <col min="12807" max="13034" width="9.26953125" style="70"/>
    <col min="13035" max="13035" width="6" style="70" customWidth="1"/>
    <col min="13036" max="13036" width="11.26953125" style="70" customWidth="1"/>
    <col min="13037" max="13037" width="12.54296875" style="70" bestFit="1" customWidth="1"/>
    <col min="13038" max="13038" width="56.54296875" style="70" customWidth="1"/>
    <col min="13039" max="13039" width="4.54296875" style="70" customWidth="1"/>
    <col min="13040" max="13040" width="15.7265625" style="70" customWidth="1"/>
    <col min="13041" max="13049" width="16.7265625" style="70" customWidth="1"/>
    <col min="13050" max="13050" width="35.54296875" style="70" bestFit="1" customWidth="1"/>
    <col min="13051" max="13051" width="16.26953125" style="70" customWidth="1"/>
    <col min="13052" max="13052" width="15.453125" style="70" customWidth="1"/>
    <col min="13053" max="13053" width="15.453125" style="70" bestFit="1" customWidth="1"/>
    <col min="13054" max="13054" width="2.7265625" style="70" customWidth="1"/>
    <col min="13055" max="13055" width="9.26953125" style="70"/>
    <col min="13056" max="13056" width="35.453125" style="70" bestFit="1" customWidth="1"/>
    <col min="13057" max="13057" width="18.26953125" style="70" bestFit="1" customWidth="1"/>
    <col min="13058" max="13058" width="26.7265625" style="70" bestFit="1" customWidth="1"/>
    <col min="13059" max="13059" width="17.26953125" style="70" bestFit="1" customWidth="1"/>
    <col min="13060" max="13060" width="18" style="70" bestFit="1" customWidth="1"/>
    <col min="13061" max="13061" width="18.26953125" style="70" bestFit="1" customWidth="1"/>
    <col min="13062" max="13062" width="14.26953125" style="70" bestFit="1" customWidth="1"/>
    <col min="13063" max="13290" width="9.26953125" style="70"/>
    <col min="13291" max="13291" width="6" style="70" customWidth="1"/>
    <col min="13292" max="13292" width="11.26953125" style="70" customWidth="1"/>
    <col min="13293" max="13293" width="12.54296875" style="70" bestFit="1" customWidth="1"/>
    <col min="13294" max="13294" width="56.54296875" style="70" customWidth="1"/>
    <col min="13295" max="13295" width="4.54296875" style="70" customWidth="1"/>
    <col min="13296" max="13296" width="15.7265625" style="70" customWidth="1"/>
    <col min="13297" max="13305" width="16.7265625" style="70" customWidth="1"/>
    <col min="13306" max="13306" width="35.54296875" style="70" bestFit="1" customWidth="1"/>
    <col min="13307" max="13307" width="16.26953125" style="70" customWidth="1"/>
    <col min="13308" max="13308" width="15.453125" style="70" customWidth="1"/>
    <col min="13309" max="13309" width="15.453125" style="70" bestFit="1" customWidth="1"/>
    <col min="13310" max="13310" width="2.7265625" style="70" customWidth="1"/>
    <col min="13311" max="13311" width="9.26953125" style="70"/>
    <col min="13312" max="13312" width="35.453125" style="70" bestFit="1" customWidth="1"/>
    <col min="13313" max="13313" width="18.26953125" style="70" bestFit="1" customWidth="1"/>
    <col min="13314" max="13314" width="26.7265625" style="70" bestFit="1" customWidth="1"/>
    <col min="13315" max="13315" width="17.26953125" style="70" bestFit="1" customWidth="1"/>
    <col min="13316" max="13316" width="18" style="70" bestFit="1" customWidth="1"/>
    <col min="13317" max="13317" width="18.26953125" style="70" bestFit="1" customWidth="1"/>
    <col min="13318" max="13318" width="14.26953125" style="70" bestFit="1" customWidth="1"/>
    <col min="13319" max="13546" width="9.26953125" style="70"/>
    <col min="13547" max="13547" width="6" style="70" customWidth="1"/>
    <col min="13548" max="13548" width="11.26953125" style="70" customWidth="1"/>
    <col min="13549" max="13549" width="12.54296875" style="70" bestFit="1" customWidth="1"/>
    <col min="13550" max="13550" width="56.54296875" style="70" customWidth="1"/>
    <col min="13551" max="13551" width="4.54296875" style="70" customWidth="1"/>
    <col min="13552" max="13552" width="15.7265625" style="70" customWidth="1"/>
    <col min="13553" max="13561" width="16.7265625" style="70" customWidth="1"/>
    <col min="13562" max="13562" width="35.54296875" style="70" bestFit="1" customWidth="1"/>
    <col min="13563" max="13563" width="16.26953125" style="70" customWidth="1"/>
    <col min="13564" max="13564" width="15.453125" style="70" customWidth="1"/>
    <col min="13565" max="13565" width="15.453125" style="70" bestFit="1" customWidth="1"/>
    <col min="13566" max="13566" width="2.7265625" style="70" customWidth="1"/>
    <col min="13567" max="13567" width="9.26953125" style="70"/>
    <col min="13568" max="13568" width="35.453125" style="70" bestFit="1" customWidth="1"/>
    <col min="13569" max="13569" width="18.26953125" style="70" bestFit="1" customWidth="1"/>
    <col min="13570" max="13570" width="26.7265625" style="70" bestFit="1" customWidth="1"/>
    <col min="13571" max="13571" width="17.26953125" style="70" bestFit="1" customWidth="1"/>
    <col min="13572" max="13572" width="18" style="70" bestFit="1" customWidth="1"/>
    <col min="13573" max="13573" width="18.26953125" style="70" bestFit="1" customWidth="1"/>
    <col min="13574" max="13574" width="14.26953125" style="70" bestFit="1" customWidth="1"/>
    <col min="13575" max="13802" width="9.26953125" style="70"/>
    <col min="13803" max="13803" width="6" style="70" customWidth="1"/>
    <col min="13804" max="13804" width="11.26953125" style="70" customWidth="1"/>
    <col min="13805" max="13805" width="12.54296875" style="70" bestFit="1" customWidth="1"/>
    <col min="13806" max="13806" width="56.54296875" style="70" customWidth="1"/>
    <col min="13807" max="13807" width="4.54296875" style="70" customWidth="1"/>
    <col min="13808" max="13808" width="15.7265625" style="70" customWidth="1"/>
    <col min="13809" max="13817" width="16.7265625" style="70" customWidth="1"/>
    <col min="13818" max="13818" width="35.54296875" style="70" bestFit="1" customWidth="1"/>
    <col min="13819" max="13819" width="16.26953125" style="70" customWidth="1"/>
    <col min="13820" max="13820" width="15.453125" style="70" customWidth="1"/>
    <col min="13821" max="13821" width="15.453125" style="70" bestFit="1" customWidth="1"/>
    <col min="13822" max="13822" width="2.7265625" style="70" customWidth="1"/>
    <col min="13823" max="13823" width="9.26953125" style="70"/>
    <col min="13824" max="13824" width="35.453125" style="70" bestFit="1" customWidth="1"/>
    <col min="13825" max="13825" width="18.26953125" style="70" bestFit="1" customWidth="1"/>
    <col min="13826" max="13826" width="26.7265625" style="70" bestFit="1" customWidth="1"/>
    <col min="13827" max="13827" width="17.26953125" style="70" bestFit="1" customWidth="1"/>
    <col min="13828" max="13828" width="18" style="70" bestFit="1" customWidth="1"/>
    <col min="13829" max="13829" width="18.26953125" style="70" bestFit="1" customWidth="1"/>
    <col min="13830" max="13830" width="14.26953125" style="70" bestFit="1" customWidth="1"/>
    <col min="13831" max="14058" width="9.26953125" style="70"/>
    <col min="14059" max="14059" width="6" style="70" customWidth="1"/>
    <col min="14060" max="14060" width="11.26953125" style="70" customWidth="1"/>
    <col min="14061" max="14061" width="12.54296875" style="70" bestFit="1" customWidth="1"/>
    <col min="14062" max="14062" width="56.54296875" style="70" customWidth="1"/>
    <col min="14063" max="14063" width="4.54296875" style="70" customWidth="1"/>
    <col min="14064" max="14064" width="15.7265625" style="70" customWidth="1"/>
    <col min="14065" max="14073" width="16.7265625" style="70" customWidth="1"/>
    <col min="14074" max="14074" width="35.54296875" style="70" bestFit="1" customWidth="1"/>
    <col min="14075" max="14075" width="16.26953125" style="70" customWidth="1"/>
    <col min="14076" max="14076" width="15.453125" style="70" customWidth="1"/>
    <col min="14077" max="14077" width="15.453125" style="70" bestFit="1" customWidth="1"/>
    <col min="14078" max="14078" width="2.7265625" style="70" customWidth="1"/>
    <col min="14079" max="14079" width="9.26953125" style="70"/>
    <col min="14080" max="14080" width="35.453125" style="70" bestFit="1" customWidth="1"/>
    <col min="14081" max="14081" width="18.26953125" style="70" bestFit="1" customWidth="1"/>
    <col min="14082" max="14082" width="26.7265625" style="70" bestFit="1" customWidth="1"/>
    <col min="14083" max="14083" width="17.26953125" style="70" bestFit="1" customWidth="1"/>
    <col min="14084" max="14084" width="18" style="70" bestFit="1" customWidth="1"/>
    <col min="14085" max="14085" width="18.26953125" style="70" bestFit="1" customWidth="1"/>
    <col min="14086" max="14086" width="14.26953125" style="70" bestFit="1" customWidth="1"/>
    <col min="14087" max="14314" width="9.26953125" style="70"/>
    <col min="14315" max="14315" width="6" style="70" customWidth="1"/>
    <col min="14316" max="14316" width="11.26953125" style="70" customWidth="1"/>
    <col min="14317" max="14317" width="12.54296875" style="70" bestFit="1" customWidth="1"/>
    <col min="14318" max="14318" width="56.54296875" style="70" customWidth="1"/>
    <col min="14319" max="14319" width="4.54296875" style="70" customWidth="1"/>
    <col min="14320" max="14320" width="15.7265625" style="70" customWidth="1"/>
    <col min="14321" max="14329" width="16.7265625" style="70" customWidth="1"/>
    <col min="14330" max="14330" width="35.54296875" style="70" bestFit="1" customWidth="1"/>
    <col min="14331" max="14331" width="16.26953125" style="70" customWidth="1"/>
    <col min="14332" max="14332" width="15.453125" style="70" customWidth="1"/>
    <col min="14333" max="14333" width="15.453125" style="70" bestFit="1" customWidth="1"/>
    <col min="14334" max="14334" width="2.7265625" style="70" customWidth="1"/>
    <col min="14335" max="14335" width="9.26953125" style="70"/>
    <col min="14336" max="14336" width="35.453125" style="70" bestFit="1" customWidth="1"/>
    <col min="14337" max="14337" width="18.26953125" style="70" bestFit="1" customWidth="1"/>
    <col min="14338" max="14338" width="26.7265625" style="70" bestFit="1" customWidth="1"/>
    <col min="14339" max="14339" width="17.26953125" style="70" bestFit="1" customWidth="1"/>
    <col min="14340" max="14340" width="18" style="70" bestFit="1" customWidth="1"/>
    <col min="14341" max="14341" width="18.26953125" style="70" bestFit="1" customWidth="1"/>
    <col min="14342" max="14342" width="14.26953125" style="70" bestFit="1" customWidth="1"/>
    <col min="14343" max="14570" width="9.26953125" style="70"/>
    <col min="14571" max="14571" width="6" style="70" customWidth="1"/>
    <col min="14572" max="14572" width="11.26953125" style="70" customWidth="1"/>
    <col min="14573" max="14573" width="12.54296875" style="70" bestFit="1" customWidth="1"/>
    <col min="14574" max="14574" width="56.54296875" style="70" customWidth="1"/>
    <col min="14575" max="14575" width="4.54296875" style="70" customWidth="1"/>
    <col min="14576" max="14576" width="15.7265625" style="70" customWidth="1"/>
    <col min="14577" max="14585" width="16.7265625" style="70" customWidth="1"/>
    <col min="14586" max="14586" width="35.54296875" style="70" bestFit="1" customWidth="1"/>
    <col min="14587" max="14587" width="16.26953125" style="70" customWidth="1"/>
    <col min="14588" max="14588" width="15.453125" style="70" customWidth="1"/>
    <col min="14589" max="14589" width="15.453125" style="70" bestFit="1" customWidth="1"/>
    <col min="14590" max="14590" width="2.7265625" style="70" customWidth="1"/>
    <col min="14591" max="14591" width="9.26953125" style="70"/>
    <col min="14592" max="14592" width="35.453125" style="70" bestFit="1" customWidth="1"/>
    <col min="14593" max="14593" width="18.26953125" style="70" bestFit="1" customWidth="1"/>
    <col min="14594" max="14594" width="26.7265625" style="70" bestFit="1" customWidth="1"/>
    <col min="14595" max="14595" width="17.26953125" style="70" bestFit="1" customWidth="1"/>
    <col min="14596" max="14596" width="18" style="70" bestFit="1" customWidth="1"/>
    <col min="14597" max="14597" width="18.26953125" style="70" bestFit="1" customWidth="1"/>
    <col min="14598" max="14598" width="14.26953125" style="70" bestFit="1" customWidth="1"/>
    <col min="14599" max="14826" width="9.26953125" style="70"/>
    <col min="14827" max="14827" width="6" style="70" customWidth="1"/>
    <col min="14828" max="14828" width="11.26953125" style="70" customWidth="1"/>
    <col min="14829" max="14829" width="12.54296875" style="70" bestFit="1" customWidth="1"/>
    <col min="14830" max="14830" width="56.54296875" style="70" customWidth="1"/>
    <col min="14831" max="14831" width="4.54296875" style="70" customWidth="1"/>
    <col min="14832" max="14832" width="15.7265625" style="70" customWidth="1"/>
    <col min="14833" max="14841" width="16.7265625" style="70" customWidth="1"/>
    <col min="14842" max="14842" width="35.54296875" style="70" bestFit="1" customWidth="1"/>
    <col min="14843" max="14843" width="16.26953125" style="70" customWidth="1"/>
    <col min="14844" max="14844" width="15.453125" style="70" customWidth="1"/>
    <col min="14845" max="14845" width="15.453125" style="70" bestFit="1" customWidth="1"/>
    <col min="14846" max="14846" width="2.7265625" style="70" customWidth="1"/>
    <col min="14847" max="14847" width="9.26953125" style="70"/>
    <col min="14848" max="14848" width="35.453125" style="70" bestFit="1" customWidth="1"/>
    <col min="14849" max="14849" width="18.26953125" style="70" bestFit="1" customWidth="1"/>
    <col min="14850" max="14850" width="26.7265625" style="70" bestFit="1" customWidth="1"/>
    <col min="14851" max="14851" width="17.26953125" style="70" bestFit="1" customWidth="1"/>
    <col min="14852" max="14852" width="18" style="70" bestFit="1" customWidth="1"/>
    <col min="14853" max="14853" width="18.26953125" style="70" bestFit="1" customWidth="1"/>
    <col min="14854" max="14854" width="14.26953125" style="70" bestFit="1" customWidth="1"/>
    <col min="14855" max="15082" width="9.26953125" style="70"/>
    <col min="15083" max="15083" width="6" style="70" customWidth="1"/>
    <col min="15084" max="15084" width="11.26953125" style="70" customWidth="1"/>
    <col min="15085" max="15085" width="12.54296875" style="70" bestFit="1" customWidth="1"/>
    <col min="15086" max="15086" width="56.54296875" style="70" customWidth="1"/>
    <col min="15087" max="15087" width="4.54296875" style="70" customWidth="1"/>
    <col min="15088" max="15088" width="15.7265625" style="70" customWidth="1"/>
    <col min="15089" max="15097" width="16.7265625" style="70" customWidth="1"/>
    <col min="15098" max="15098" width="35.54296875" style="70" bestFit="1" customWidth="1"/>
    <col min="15099" max="15099" width="16.26953125" style="70" customWidth="1"/>
    <col min="15100" max="15100" width="15.453125" style="70" customWidth="1"/>
    <col min="15101" max="15101" width="15.453125" style="70" bestFit="1" customWidth="1"/>
    <col min="15102" max="15102" width="2.7265625" style="70" customWidth="1"/>
    <col min="15103" max="15103" width="9.26953125" style="70"/>
    <col min="15104" max="15104" width="35.453125" style="70" bestFit="1" customWidth="1"/>
    <col min="15105" max="15105" width="18.26953125" style="70" bestFit="1" customWidth="1"/>
    <col min="15106" max="15106" width="26.7265625" style="70" bestFit="1" customWidth="1"/>
    <col min="15107" max="15107" width="17.26953125" style="70" bestFit="1" customWidth="1"/>
    <col min="15108" max="15108" width="18" style="70" bestFit="1" customWidth="1"/>
    <col min="15109" max="15109" width="18.26953125" style="70" bestFit="1" customWidth="1"/>
    <col min="15110" max="15110" width="14.26953125" style="70" bestFit="1" customWidth="1"/>
    <col min="15111" max="15338" width="9.26953125" style="70"/>
    <col min="15339" max="15339" width="6" style="70" customWidth="1"/>
    <col min="15340" max="15340" width="11.26953125" style="70" customWidth="1"/>
    <col min="15341" max="15341" width="12.54296875" style="70" bestFit="1" customWidth="1"/>
    <col min="15342" max="15342" width="56.54296875" style="70" customWidth="1"/>
    <col min="15343" max="15343" width="4.54296875" style="70" customWidth="1"/>
    <col min="15344" max="15344" width="15.7265625" style="70" customWidth="1"/>
    <col min="15345" max="15353" width="16.7265625" style="70" customWidth="1"/>
    <col min="15354" max="15354" width="35.54296875" style="70" bestFit="1" customWidth="1"/>
    <col min="15355" max="15355" width="16.26953125" style="70" customWidth="1"/>
    <col min="15356" max="15356" width="15.453125" style="70" customWidth="1"/>
    <col min="15357" max="15357" width="15.453125" style="70" bestFit="1" customWidth="1"/>
    <col min="15358" max="15358" width="2.7265625" style="70" customWidth="1"/>
    <col min="15359" max="15359" width="9.26953125" style="70"/>
    <col min="15360" max="15360" width="35.453125" style="70" bestFit="1" customWidth="1"/>
    <col min="15361" max="15361" width="18.26953125" style="70" bestFit="1" customWidth="1"/>
    <col min="15362" max="15362" width="26.7265625" style="70" bestFit="1" customWidth="1"/>
    <col min="15363" max="15363" width="17.26953125" style="70" bestFit="1" customWidth="1"/>
    <col min="15364" max="15364" width="18" style="70" bestFit="1" customWidth="1"/>
    <col min="15365" max="15365" width="18.26953125" style="70" bestFit="1" customWidth="1"/>
    <col min="15366" max="15366" width="14.26953125" style="70" bestFit="1" customWidth="1"/>
    <col min="15367" max="15594" width="9.26953125" style="70"/>
    <col min="15595" max="15595" width="6" style="70" customWidth="1"/>
    <col min="15596" max="15596" width="11.26953125" style="70" customWidth="1"/>
    <col min="15597" max="15597" width="12.54296875" style="70" bestFit="1" customWidth="1"/>
    <col min="15598" max="15598" width="56.54296875" style="70" customWidth="1"/>
    <col min="15599" max="15599" width="4.54296875" style="70" customWidth="1"/>
    <col min="15600" max="15600" width="15.7265625" style="70" customWidth="1"/>
    <col min="15601" max="15609" width="16.7265625" style="70" customWidth="1"/>
    <col min="15610" max="15610" width="35.54296875" style="70" bestFit="1" customWidth="1"/>
    <col min="15611" max="15611" width="16.26953125" style="70" customWidth="1"/>
    <col min="15612" max="15612" width="15.453125" style="70" customWidth="1"/>
    <col min="15613" max="15613" width="15.453125" style="70" bestFit="1" customWidth="1"/>
    <col min="15614" max="15614" width="2.7265625" style="70" customWidth="1"/>
    <col min="15615" max="15615" width="9.26953125" style="70"/>
    <col min="15616" max="15616" width="35.453125" style="70" bestFit="1" customWidth="1"/>
    <col min="15617" max="15617" width="18.26953125" style="70" bestFit="1" customWidth="1"/>
    <col min="15618" max="15618" width="26.7265625" style="70" bestFit="1" customWidth="1"/>
    <col min="15619" max="15619" width="17.26953125" style="70" bestFit="1" customWidth="1"/>
    <col min="15620" max="15620" width="18" style="70" bestFit="1" customWidth="1"/>
    <col min="15621" max="15621" width="18.26953125" style="70" bestFit="1" customWidth="1"/>
    <col min="15622" max="15622" width="14.26953125" style="70" bestFit="1" customWidth="1"/>
    <col min="15623" max="15850" width="9.26953125" style="70"/>
    <col min="15851" max="15851" width="6" style="70" customWidth="1"/>
    <col min="15852" max="15852" width="11.26953125" style="70" customWidth="1"/>
    <col min="15853" max="15853" width="12.54296875" style="70" bestFit="1" customWidth="1"/>
    <col min="15854" max="15854" width="56.54296875" style="70" customWidth="1"/>
    <col min="15855" max="15855" width="4.54296875" style="70" customWidth="1"/>
    <col min="15856" max="15856" width="15.7265625" style="70" customWidth="1"/>
    <col min="15857" max="15865" width="16.7265625" style="70" customWidth="1"/>
    <col min="15866" max="15866" width="35.54296875" style="70" bestFit="1" customWidth="1"/>
    <col min="15867" max="15867" width="16.26953125" style="70" customWidth="1"/>
    <col min="15868" max="15868" width="15.453125" style="70" customWidth="1"/>
    <col min="15869" max="15869" width="15.453125" style="70" bestFit="1" customWidth="1"/>
    <col min="15870" max="15870" width="2.7265625" style="70" customWidth="1"/>
    <col min="15871" max="15871" width="9.26953125" style="70"/>
    <col min="15872" max="15872" width="35.453125" style="70" bestFit="1" customWidth="1"/>
    <col min="15873" max="15873" width="18.26953125" style="70" bestFit="1" customWidth="1"/>
    <col min="15874" max="15874" width="26.7265625" style="70" bestFit="1" customWidth="1"/>
    <col min="15875" max="15875" width="17.26953125" style="70" bestFit="1" customWidth="1"/>
    <col min="15876" max="15876" width="18" style="70" bestFit="1" customWidth="1"/>
    <col min="15877" max="15877" width="18.26953125" style="70" bestFit="1" customWidth="1"/>
    <col min="15878" max="15878" width="14.26953125" style="70" bestFit="1" customWidth="1"/>
    <col min="15879" max="16106" width="9.26953125" style="70"/>
    <col min="16107" max="16107" width="6" style="70" customWidth="1"/>
    <col min="16108" max="16108" width="11.26953125" style="70" customWidth="1"/>
    <col min="16109" max="16109" width="12.54296875" style="70" bestFit="1" customWidth="1"/>
    <col min="16110" max="16110" width="56.54296875" style="70" customWidth="1"/>
    <col min="16111" max="16111" width="4.54296875" style="70" customWidth="1"/>
    <col min="16112" max="16112" width="15.7265625" style="70" customWidth="1"/>
    <col min="16113" max="16121" width="16.7265625" style="70" customWidth="1"/>
    <col min="16122" max="16122" width="35.54296875" style="70" bestFit="1" customWidth="1"/>
    <col min="16123" max="16123" width="16.26953125" style="70" customWidth="1"/>
    <col min="16124" max="16124" width="15.453125" style="70" customWidth="1"/>
    <col min="16125" max="16125" width="15.453125" style="70" bestFit="1" customWidth="1"/>
    <col min="16126" max="16126" width="2.7265625" style="70" customWidth="1"/>
    <col min="16127" max="16127" width="9.26953125" style="70"/>
    <col min="16128" max="16128" width="35.453125" style="70" bestFit="1" customWidth="1"/>
    <col min="16129" max="16129" width="18.26953125" style="70" bestFit="1" customWidth="1"/>
    <col min="16130" max="16130" width="26.7265625" style="70" bestFit="1" customWidth="1"/>
    <col min="16131" max="16131" width="17.26953125" style="70" bestFit="1" customWidth="1"/>
    <col min="16132" max="16132" width="18" style="70" bestFit="1" customWidth="1"/>
    <col min="16133" max="16133" width="18.26953125" style="70" bestFit="1" customWidth="1"/>
    <col min="16134" max="16134" width="14.26953125" style="70" bestFit="1" customWidth="1"/>
    <col min="16135" max="16384" width="9.26953125" style="70"/>
  </cols>
  <sheetData>
    <row r="1" spans="1:9" ht="13" x14ac:dyDescent="0.3">
      <c r="A1" s="384">
        <f>'Cover Page'!A21:H21</f>
        <v>0</v>
      </c>
      <c r="B1" s="384"/>
      <c r="C1" s="384"/>
      <c r="D1" s="384"/>
      <c r="E1" s="384"/>
      <c r="F1" s="384"/>
      <c r="G1" s="384"/>
      <c r="H1" s="384"/>
      <c r="I1" s="384"/>
    </row>
    <row r="2" spans="1:9" ht="13" x14ac:dyDescent="0.3">
      <c r="A2" s="383" t="str">
        <f>'Cover Page'!A15:J15</f>
        <v>Interim Rate Adjustment Application</v>
      </c>
      <c r="B2" s="383"/>
      <c r="C2" s="383"/>
      <c r="D2" s="383"/>
      <c r="E2" s="383"/>
      <c r="F2" s="383"/>
      <c r="G2" s="383"/>
      <c r="H2" s="383"/>
      <c r="I2" s="383"/>
    </row>
    <row r="3" spans="1:9" ht="13" x14ac:dyDescent="0.3">
      <c r="A3" s="383" t="str">
        <f>'Cover Page'!A33:J33</f>
        <v xml:space="preserve"> Month Period Ending December 31, </v>
      </c>
      <c r="B3" s="383"/>
      <c r="C3" s="383"/>
      <c r="D3" s="383"/>
      <c r="E3" s="383"/>
      <c r="F3" s="383"/>
      <c r="G3" s="383"/>
      <c r="H3" s="383"/>
      <c r="I3" s="383"/>
    </row>
    <row r="4" spans="1:9" ht="13" x14ac:dyDescent="0.3">
      <c r="A4" s="383" t="s">
        <v>408</v>
      </c>
      <c r="B4" s="383"/>
      <c r="C4" s="383"/>
      <c r="D4" s="383"/>
      <c r="E4" s="383"/>
      <c r="F4" s="383"/>
      <c r="G4" s="383"/>
      <c r="H4" s="383"/>
      <c r="I4" s="383"/>
    </row>
    <row r="5" spans="1:9" ht="13" x14ac:dyDescent="0.3">
      <c r="A5" s="126"/>
      <c r="B5" s="126"/>
      <c r="C5" s="126"/>
      <c r="D5" s="126"/>
      <c r="E5" s="126"/>
      <c r="F5" s="126"/>
      <c r="G5" s="126"/>
      <c r="H5" s="126"/>
      <c r="I5" s="126"/>
    </row>
    <row r="6" spans="1:9" ht="13" x14ac:dyDescent="0.3">
      <c r="A6" s="71"/>
      <c r="B6" s="71"/>
      <c r="C6" s="71"/>
      <c r="D6" s="71"/>
      <c r="E6" s="68"/>
      <c r="F6" s="71"/>
      <c r="G6" s="71"/>
      <c r="H6" s="71"/>
      <c r="I6" s="71"/>
    </row>
    <row r="7" spans="1:9" ht="53.25" customHeight="1" x14ac:dyDescent="0.3">
      <c r="A7" s="74" t="s">
        <v>59</v>
      </c>
      <c r="B7" s="74" t="s">
        <v>60</v>
      </c>
      <c r="C7" s="75" t="s">
        <v>209</v>
      </c>
      <c r="D7" s="75" t="s">
        <v>12</v>
      </c>
      <c r="E7" s="75" t="str">
        <f>"Gross Plant As of 12/31/"&amp;'IRA-1 General Info'!B45</f>
        <v>Gross Plant As of 12/31/</v>
      </c>
      <c r="F7" s="75" t="str">
        <f>"Depreciation Rate per GUD No. " &amp; 'IRA-1 General Info'!B62</f>
        <v xml:space="preserve">Depreciation Rate per GUD No. </v>
      </c>
      <c r="G7" s="75" t="s">
        <v>11</v>
      </c>
      <c r="H7" s="75" t="s">
        <v>8</v>
      </c>
      <c r="I7" s="75" t="s">
        <v>80</v>
      </c>
    </row>
    <row r="8" spans="1:9" s="81" customFormat="1" x14ac:dyDescent="0.25">
      <c r="A8" s="89" t="s">
        <v>1</v>
      </c>
      <c r="B8" s="78" t="s">
        <v>2</v>
      </c>
      <c r="C8" s="78" t="s">
        <v>3</v>
      </c>
      <c r="D8" s="78" t="s">
        <v>4</v>
      </c>
      <c r="E8" s="78" t="s">
        <v>5</v>
      </c>
      <c r="F8" s="78" t="s">
        <v>6</v>
      </c>
      <c r="G8" s="78" t="s">
        <v>7</v>
      </c>
      <c r="H8" s="78" t="s">
        <v>61</v>
      </c>
      <c r="I8" s="78" t="s">
        <v>62</v>
      </c>
    </row>
    <row r="9" spans="1:9" s="81" customFormat="1" x14ac:dyDescent="0.25">
      <c r="A9" s="89"/>
      <c r="B9" s="78"/>
      <c r="C9" s="78"/>
      <c r="D9" s="78"/>
      <c r="E9" s="78"/>
      <c r="F9" s="78"/>
      <c r="G9" s="78"/>
      <c r="H9" s="78"/>
      <c r="I9" s="169" t="s">
        <v>339</v>
      </c>
    </row>
    <row r="10" spans="1:9" x14ac:dyDescent="0.25">
      <c r="E10" s="70"/>
      <c r="F10" s="81"/>
      <c r="G10" s="81"/>
      <c r="I10" s="81"/>
    </row>
    <row r="11" spans="1:9" ht="13" x14ac:dyDescent="0.3">
      <c r="A11" s="89">
        <v>11</v>
      </c>
      <c r="C11" s="126" t="s">
        <v>65</v>
      </c>
      <c r="D11" s="126"/>
      <c r="E11" s="70"/>
      <c r="F11" s="81"/>
      <c r="G11" s="81"/>
      <c r="I11" s="81"/>
    </row>
    <row r="12" spans="1:9" ht="13" x14ac:dyDescent="0.3">
      <c r="A12" s="89">
        <v>12</v>
      </c>
      <c r="B12" s="80">
        <v>301</v>
      </c>
      <c r="C12" s="87" t="s">
        <v>182</v>
      </c>
      <c r="D12" s="126"/>
      <c r="E12" s="232">
        <v>0</v>
      </c>
      <c r="F12" s="254">
        <f>'IRA-6 Direct Initial Plant'!F12</f>
        <v>0</v>
      </c>
      <c r="G12" s="234">
        <f>E12*F12</f>
        <v>0</v>
      </c>
      <c r="H12" s="233">
        <v>0</v>
      </c>
      <c r="I12" s="234">
        <f>E12-H12</f>
        <v>0</v>
      </c>
    </row>
    <row r="13" spans="1:9" ht="13" x14ac:dyDescent="0.3">
      <c r="A13" s="89">
        <v>13</v>
      </c>
      <c r="B13" s="80">
        <v>302</v>
      </c>
      <c r="C13" s="87" t="s">
        <v>183</v>
      </c>
      <c r="D13" s="126"/>
      <c r="E13" s="307"/>
      <c r="F13" s="254">
        <v>0</v>
      </c>
      <c r="G13" s="258">
        <f>E13*F13</f>
        <v>0</v>
      </c>
      <c r="H13" s="309">
        <v>0</v>
      </c>
      <c r="I13" s="258">
        <f>E13-H13</f>
        <v>0</v>
      </c>
    </row>
    <row r="14" spans="1:9" x14ac:dyDescent="0.25">
      <c r="A14" s="89">
        <v>14</v>
      </c>
      <c r="B14" s="80">
        <v>303</v>
      </c>
      <c r="C14" s="82" t="s">
        <v>186</v>
      </c>
      <c r="D14" s="82"/>
      <c r="E14" s="308">
        <v>0</v>
      </c>
      <c r="F14" s="254">
        <f>'IRA-6 Direct Initial Plant'!F14</f>
        <v>0</v>
      </c>
      <c r="G14" s="259">
        <f>E14*F14</f>
        <v>0</v>
      </c>
      <c r="H14" s="308">
        <v>0</v>
      </c>
      <c r="I14" s="259">
        <f>E14-H14</f>
        <v>0</v>
      </c>
    </row>
    <row r="15" spans="1:9" ht="13" x14ac:dyDescent="0.3">
      <c r="A15" s="89">
        <v>15</v>
      </c>
      <c r="B15" s="80"/>
      <c r="C15" s="126" t="s">
        <v>67</v>
      </c>
      <c r="D15" s="82"/>
      <c r="E15" s="319">
        <f>SUM(E12:E14)</f>
        <v>0</v>
      </c>
      <c r="F15" s="254"/>
      <c r="G15" s="319">
        <f t="shared" ref="G15:I15" si="0">SUM(G12:G14)</f>
        <v>0</v>
      </c>
      <c r="H15" s="319">
        <f t="shared" si="0"/>
        <v>0</v>
      </c>
      <c r="I15" s="319">
        <f t="shared" si="0"/>
        <v>0</v>
      </c>
    </row>
    <row r="16" spans="1:9" x14ac:dyDescent="0.25">
      <c r="A16" s="89">
        <v>16</v>
      </c>
      <c r="B16" s="80"/>
      <c r="C16" s="82"/>
      <c r="D16" s="82"/>
      <c r="E16" s="30"/>
      <c r="F16" s="254"/>
      <c r="G16" s="30"/>
      <c r="H16" s="30"/>
      <c r="I16" s="30"/>
    </row>
    <row r="17" spans="1:9" ht="13" x14ac:dyDescent="0.3">
      <c r="A17" s="89">
        <v>17</v>
      </c>
      <c r="B17" s="80"/>
      <c r="C17" s="126" t="s">
        <v>70</v>
      </c>
      <c r="D17" s="126"/>
      <c r="E17" s="86"/>
      <c r="F17" s="254"/>
      <c r="G17" s="86"/>
      <c r="H17" s="86"/>
      <c r="I17" s="86"/>
    </row>
    <row r="18" spans="1:9" x14ac:dyDescent="0.25">
      <c r="A18" s="89">
        <v>18</v>
      </c>
      <c r="B18" s="80" t="s">
        <v>71</v>
      </c>
      <c r="C18" s="82" t="s">
        <v>184</v>
      </c>
      <c r="D18" s="82"/>
      <c r="E18" s="317">
        <v>0</v>
      </c>
      <c r="F18" s="254">
        <f>'IRA-6 Direct Initial Plant'!F18</f>
        <v>0</v>
      </c>
      <c r="G18" s="316">
        <f t="shared" ref="G18:G24" si="1">E18*F18</f>
        <v>0</v>
      </c>
      <c r="H18" s="317">
        <v>0</v>
      </c>
      <c r="I18" s="316">
        <f>E18-H18</f>
        <v>0</v>
      </c>
    </row>
    <row r="19" spans="1:9" x14ac:dyDescent="0.25">
      <c r="A19" s="89">
        <v>19</v>
      </c>
      <c r="B19" s="80">
        <v>366</v>
      </c>
      <c r="C19" s="82" t="s">
        <v>68</v>
      </c>
      <c r="D19" s="82"/>
      <c r="E19" s="312">
        <v>0</v>
      </c>
      <c r="F19" s="254">
        <f>'IRA-6 Direct Initial Plant'!F19</f>
        <v>0</v>
      </c>
      <c r="G19" s="99">
        <f t="shared" si="1"/>
        <v>0</v>
      </c>
      <c r="H19" s="312">
        <v>0</v>
      </c>
      <c r="I19" s="99">
        <f>E19-H19</f>
        <v>0</v>
      </c>
    </row>
    <row r="20" spans="1:9" x14ac:dyDescent="0.25">
      <c r="A20" s="89">
        <v>20</v>
      </c>
      <c r="B20" s="80">
        <v>367</v>
      </c>
      <c r="C20" s="82" t="s">
        <v>72</v>
      </c>
      <c r="D20" s="82"/>
      <c r="E20" s="312">
        <v>0</v>
      </c>
      <c r="F20" s="254">
        <f>'IRA-6 Direct Initial Plant'!F20</f>
        <v>0</v>
      </c>
      <c r="G20" s="99">
        <f t="shared" si="1"/>
        <v>0</v>
      </c>
      <c r="H20" s="312">
        <v>0</v>
      </c>
      <c r="I20" s="99">
        <f t="shared" ref="I20:I23" si="2">E20-H20</f>
        <v>0</v>
      </c>
    </row>
    <row r="21" spans="1:9" x14ac:dyDescent="0.25">
      <c r="A21" s="89">
        <v>21</v>
      </c>
      <c r="B21" s="80">
        <v>368</v>
      </c>
      <c r="C21" s="82" t="s">
        <v>69</v>
      </c>
      <c r="D21" s="82"/>
      <c r="E21" s="314">
        <v>0</v>
      </c>
      <c r="F21" s="254">
        <f>'IRA-6 Direct Initial Plant'!F21</f>
        <v>0</v>
      </c>
      <c r="G21" s="313">
        <f t="shared" si="1"/>
        <v>0</v>
      </c>
      <c r="H21" s="314">
        <v>0</v>
      </c>
      <c r="I21" s="99">
        <f t="shared" si="2"/>
        <v>0</v>
      </c>
    </row>
    <row r="22" spans="1:9" x14ac:dyDescent="0.25">
      <c r="A22" s="89">
        <v>22</v>
      </c>
      <c r="B22" s="80">
        <v>369</v>
      </c>
      <c r="C22" s="82" t="s">
        <v>75</v>
      </c>
      <c r="D22" s="82"/>
      <c r="E22" s="314">
        <v>0</v>
      </c>
      <c r="F22" s="254">
        <f>'IRA-6 Direct Initial Plant'!F22</f>
        <v>0</v>
      </c>
      <c r="G22" s="313">
        <f t="shared" si="1"/>
        <v>0</v>
      </c>
      <c r="H22" s="314">
        <v>0</v>
      </c>
      <c r="I22" s="99">
        <f t="shared" si="2"/>
        <v>0</v>
      </c>
    </row>
    <row r="23" spans="1:9" x14ac:dyDescent="0.25">
      <c r="A23" s="89">
        <v>23</v>
      </c>
      <c r="B23" s="80">
        <v>370</v>
      </c>
      <c r="C23" s="82" t="s">
        <v>73</v>
      </c>
      <c r="D23" s="82"/>
      <c r="E23" s="314">
        <v>0</v>
      </c>
      <c r="F23" s="254">
        <f>'IRA-6 Direct Initial Plant'!F23</f>
        <v>0</v>
      </c>
      <c r="G23" s="313">
        <f t="shared" si="1"/>
        <v>0</v>
      </c>
      <c r="H23" s="314">
        <v>0</v>
      </c>
      <c r="I23" s="99">
        <f t="shared" si="2"/>
        <v>0</v>
      </c>
    </row>
    <row r="24" spans="1:9" x14ac:dyDescent="0.25">
      <c r="A24" s="89">
        <v>24</v>
      </c>
      <c r="B24" s="80">
        <v>371</v>
      </c>
      <c r="C24" s="82" t="s">
        <v>66</v>
      </c>
      <c r="D24" s="82"/>
      <c r="E24" s="314">
        <v>0</v>
      </c>
      <c r="F24" s="254">
        <f>'IRA-6 Direct Initial Plant'!F24</f>
        <v>0</v>
      </c>
      <c r="G24" s="313">
        <f t="shared" si="1"/>
        <v>0</v>
      </c>
      <c r="H24" s="314">
        <v>0</v>
      </c>
      <c r="I24" s="99">
        <f>E24-H24</f>
        <v>0</v>
      </c>
    </row>
    <row r="25" spans="1:9" ht="13" x14ac:dyDescent="0.3">
      <c r="A25" s="89">
        <v>25</v>
      </c>
      <c r="B25" s="80"/>
      <c r="C25" s="126" t="s">
        <v>67</v>
      </c>
      <c r="D25" s="126"/>
      <c r="E25" s="319">
        <f>SUM(E18:E24)</f>
        <v>0</v>
      </c>
      <c r="F25" s="254"/>
      <c r="G25" s="319">
        <f>SUM(G18:G24)</f>
        <v>0</v>
      </c>
      <c r="H25" s="319">
        <f>SUM(H18:H24)</f>
        <v>0</v>
      </c>
      <c r="I25" s="319">
        <f>SUM(I18:I24)</f>
        <v>0</v>
      </c>
    </row>
    <row r="26" spans="1:9" x14ac:dyDescent="0.25">
      <c r="A26" s="89">
        <v>26</v>
      </c>
      <c r="E26" s="88"/>
      <c r="F26" s="254"/>
      <c r="G26" s="88"/>
      <c r="H26" s="88"/>
      <c r="I26" s="88"/>
    </row>
    <row r="27" spans="1:9" ht="13" x14ac:dyDescent="0.3">
      <c r="A27" s="89">
        <v>27</v>
      </c>
      <c r="B27" s="81"/>
      <c r="C27" s="125" t="s">
        <v>74</v>
      </c>
      <c r="E27" s="88"/>
      <c r="F27" s="254"/>
      <c r="G27" s="88"/>
      <c r="H27" s="88"/>
      <c r="I27" s="88"/>
    </row>
    <row r="28" spans="1:9" x14ac:dyDescent="0.25">
      <c r="A28" s="89">
        <v>28</v>
      </c>
      <c r="B28" s="89">
        <v>374</v>
      </c>
      <c r="C28" s="90" t="s">
        <v>185</v>
      </c>
      <c r="E28" s="320">
        <v>0</v>
      </c>
      <c r="F28" s="254">
        <f>'IRA-6 Direct Initial Plant'!F28</f>
        <v>0</v>
      </c>
      <c r="G28" s="240">
        <f t="shared" ref="G28:G39" si="3">E28*F28</f>
        <v>0</v>
      </c>
      <c r="H28" s="320">
        <v>0</v>
      </c>
      <c r="I28" s="316">
        <f>E28-H28</f>
        <v>0</v>
      </c>
    </row>
    <row r="29" spans="1:9" x14ac:dyDescent="0.25">
      <c r="A29" s="89">
        <v>29</v>
      </c>
      <c r="B29" s="89">
        <v>375</v>
      </c>
      <c r="C29" s="90" t="s">
        <v>68</v>
      </c>
      <c r="E29" s="323">
        <v>0</v>
      </c>
      <c r="F29" s="254">
        <f>'IRA-6 Direct Initial Plant'!F29</f>
        <v>0</v>
      </c>
      <c r="G29" s="101">
        <f t="shared" si="3"/>
        <v>0</v>
      </c>
      <c r="H29" s="323">
        <v>0</v>
      </c>
      <c r="I29" s="99">
        <f>E29-H29</f>
        <v>0</v>
      </c>
    </row>
    <row r="30" spans="1:9" x14ac:dyDescent="0.25">
      <c r="A30" s="89">
        <v>30</v>
      </c>
      <c r="B30" s="89">
        <v>376</v>
      </c>
      <c r="C30" s="90" t="s">
        <v>72</v>
      </c>
      <c r="E30" s="323">
        <v>0</v>
      </c>
      <c r="F30" s="254">
        <f>'IRA-6 Direct Initial Plant'!F30</f>
        <v>0</v>
      </c>
      <c r="G30" s="101">
        <f t="shared" si="3"/>
        <v>0</v>
      </c>
      <c r="H30" s="323">
        <v>0</v>
      </c>
      <c r="I30" s="99">
        <f t="shared" ref="I30:I38" si="4">E30-H30</f>
        <v>0</v>
      </c>
    </row>
    <row r="31" spans="1:9" x14ac:dyDescent="0.25">
      <c r="A31" s="89">
        <v>31</v>
      </c>
      <c r="B31" s="89">
        <v>377</v>
      </c>
      <c r="C31" s="90" t="s">
        <v>69</v>
      </c>
      <c r="E31" s="323">
        <v>0</v>
      </c>
      <c r="F31" s="254">
        <f>'IRA-6 Direct Initial Plant'!F31</f>
        <v>0</v>
      </c>
      <c r="G31" s="101">
        <f t="shared" si="3"/>
        <v>0</v>
      </c>
      <c r="H31" s="323">
        <v>0</v>
      </c>
      <c r="I31" s="99">
        <f t="shared" si="4"/>
        <v>0</v>
      </c>
    </row>
    <row r="32" spans="1:9" x14ac:dyDescent="0.25">
      <c r="A32" s="89">
        <v>32</v>
      </c>
      <c r="B32" s="89">
        <v>378</v>
      </c>
      <c r="C32" s="90" t="s">
        <v>187</v>
      </c>
      <c r="E32" s="323">
        <v>0</v>
      </c>
      <c r="F32" s="254">
        <f>'IRA-6 Direct Initial Plant'!F32</f>
        <v>0</v>
      </c>
      <c r="G32" s="101">
        <f t="shared" si="3"/>
        <v>0</v>
      </c>
      <c r="H32" s="323">
        <v>0</v>
      </c>
      <c r="I32" s="99">
        <f t="shared" si="4"/>
        <v>0</v>
      </c>
    </row>
    <row r="33" spans="1:9" x14ac:dyDescent="0.25">
      <c r="A33" s="89">
        <v>33</v>
      </c>
      <c r="B33" s="89">
        <v>379</v>
      </c>
      <c r="C33" s="90" t="s">
        <v>188</v>
      </c>
      <c r="E33" s="323">
        <v>0</v>
      </c>
      <c r="F33" s="254">
        <f>'IRA-6 Direct Initial Plant'!F33</f>
        <v>0</v>
      </c>
      <c r="G33" s="101">
        <f t="shared" si="3"/>
        <v>0</v>
      </c>
      <c r="H33" s="323">
        <v>0</v>
      </c>
      <c r="I33" s="99">
        <f t="shared" si="4"/>
        <v>0</v>
      </c>
    </row>
    <row r="34" spans="1:9" x14ac:dyDescent="0.25">
      <c r="A34" s="89">
        <v>34</v>
      </c>
      <c r="B34" s="89">
        <v>380</v>
      </c>
      <c r="C34" s="90" t="s">
        <v>76</v>
      </c>
      <c r="E34" s="323">
        <v>0</v>
      </c>
      <c r="F34" s="254">
        <f>'IRA-6 Direct Initial Plant'!F34</f>
        <v>0</v>
      </c>
      <c r="G34" s="101">
        <f t="shared" si="3"/>
        <v>0</v>
      </c>
      <c r="H34" s="323">
        <v>0</v>
      </c>
      <c r="I34" s="99">
        <f t="shared" si="4"/>
        <v>0</v>
      </c>
    </row>
    <row r="35" spans="1:9" x14ac:dyDescent="0.25">
      <c r="A35" s="89">
        <v>35</v>
      </c>
      <c r="B35" s="89">
        <v>381</v>
      </c>
      <c r="C35" s="90" t="s">
        <v>125</v>
      </c>
      <c r="E35" s="323">
        <v>0</v>
      </c>
      <c r="F35" s="254">
        <f>'IRA-6 Direct Initial Plant'!F35</f>
        <v>0</v>
      </c>
      <c r="G35" s="101">
        <f t="shared" si="3"/>
        <v>0</v>
      </c>
      <c r="H35" s="323">
        <v>0</v>
      </c>
      <c r="I35" s="99">
        <f t="shared" si="4"/>
        <v>0</v>
      </c>
    </row>
    <row r="36" spans="1:9" x14ac:dyDescent="0.25">
      <c r="A36" s="89">
        <v>36</v>
      </c>
      <c r="B36" s="170">
        <v>382</v>
      </c>
      <c r="C36" s="90" t="s">
        <v>126</v>
      </c>
      <c r="E36" s="323">
        <v>0</v>
      </c>
      <c r="F36" s="254">
        <f>'IRA-6 Direct Initial Plant'!F36</f>
        <v>0</v>
      </c>
      <c r="G36" s="101">
        <f t="shared" si="3"/>
        <v>0</v>
      </c>
      <c r="H36" s="323">
        <v>0</v>
      </c>
      <c r="I36" s="99">
        <f t="shared" si="4"/>
        <v>0</v>
      </c>
    </row>
    <row r="37" spans="1:9" x14ac:dyDescent="0.25">
      <c r="A37" s="89">
        <v>37</v>
      </c>
      <c r="B37" s="89">
        <v>383</v>
      </c>
      <c r="C37" s="90" t="s">
        <v>127</v>
      </c>
      <c r="E37" s="323">
        <v>0</v>
      </c>
      <c r="F37" s="254">
        <f>'IRA-6 Direct Initial Plant'!F37</f>
        <v>0</v>
      </c>
      <c r="G37" s="101">
        <f t="shared" si="3"/>
        <v>0</v>
      </c>
      <c r="H37" s="323">
        <v>0</v>
      </c>
      <c r="I37" s="99">
        <f t="shared" si="4"/>
        <v>0</v>
      </c>
    </row>
    <row r="38" spans="1:9" x14ac:dyDescent="0.25">
      <c r="A38" s="89">
        <v>38</v>
      </c>
      <c r="B38" s="89">
        <v>385</v>
      </c>
      <c r="C38" s="90" t="s">
        <v>189</v>
      </c>
      <c r="E38" s="323">
        <v>0</v>
      </c>
      <c r="F38" s="254">
        <f>'IRA-6 Direct Initial Plant'!F38</f>
        <v>0</v>
      </c>
      <c r="G38" s="101">
        <f t="shared" si="3"/>
        <v>0</v>
      </c>
      <c r="H38" s="323">
        <v>0</v>
      </c>
      <c r="I38" s="99">
        <f t="shared" si="4"/>
        <v>0</v>
      </c>
    </row>
    <row r="39" spans="1:9" x14ac:dyDescent="0.25">
      <c r="A39" s="89">
        <v>39</v>
      </c>
      <c r="B39" s="89" t="s">
        <v>77</v>
      </c>
      <c r="C39" s="90" t="s">
        <v>190</v>
      </c>
      <c r="E39" s="323">
        <v>0</v>
      </c>
      <c r="F39" s="254">
        <f>'IRA-6 Direct Initial Plant'!F39</f>
        <v>0</v>
      </c>
      <c r="G39" s="101">
        <f t="shared" si="3"/>
        <v>0</v>
      </c>
      <c r="H39" s="323">
        <v>0</v>
      </c>
      <c r="I39" s="99">
        <f>E39-H39</f>
        <v>0</v>
      </c>
    </row>
    <row r="40" spans="1:9" ht="13" x14ac:dyDescent="0.3">
      <c r="A40" s="89">
        <v>40</v>
      </c>
      <c r="C40" s="126" t="s">
        <v>67</v>
      </c>
      <c r="E40" s="319">
        <f>SUM(E28:E39)</f>
        <v>0</v>
      </c>
      <c r="F40" s="254"/>
      <c r="G40" s="319">
        <f>SUM(G28:G39)</f>
        <v>0</v>
      </c>
      <c r="H40" s="319">
        <f>SUM(H28:H39)</f>
        <v>0</v>
      </c>
      <c r="I40" s="319">
        <f>SUM(I28:I39)</f>
        <v>0</v>
      </c>
    </row>
    <row r="41" spans="1:9" x14ac:dyDescent="0.25">
      <c r="A41" s="89">
        <v>41</v>
      </c>
      <c r="E41" s="88"/>
      <c r="F41" s="254"/>
      <c r="G41" s="88"/>
      <c r="H41" s="88"/>
      <c r="I41" s="88"/>
    </row>
    <row r="42" spans="1:9" ht="13" x14ac:dyDescent="0.3">
      <c r="A42" s="89">
        <v>42</v>
      </c>
      <c r="C42" s="126" t="s">
        <v>78</v>
      </c>
      <c r="D42" s="126"/>
      <c r="E42" s="88"/>
      <c r="F42" s="254"/>
      <c r="G42" s="88"/>
      <c r="H42" s="88"/>
      <c r="I42" s="88"/>
    </row>
    <row r="43" spans="1:9" x14ac:dyDescent="0.25">
      <c r="A43" s="89">
        <v>43</v>
      </c>
      <c r="B43" s="80">
        <v>389</v>
      </c>
      <c r="C43" s="82" t="s">
        <v>185</v>
      </c>
      <c r="D43" s="82"/>
      <c r="E43" s="321">
        <v>0</v>
      </c>
      <c r="F43" s="254">
        <f>'IRA-6 Direct Initial Plant'!F43</f>
        <v>0</v>
      </c>
      <c r="G43" s="324">
        <f t="shared" ref="G43:G53" si="5">E43*F43</f>
        <v>0</v>
      </c>
      <c r="H43" s="321">
        <v>0</v>
      </c>
      <c r="I43" s="316">
        <f>E43-H43</f>
        <v>0</v>
      </c>
    </row>
    <row r="44" spans="1:9" x14ac:dyDescent="0.25">
      <c r="A44" s="89">
        <v>44</v>
      </c>
      <c r="B44" s="80">
        <v>390</v>
      </c>
      <c r="C44" s="82" t="s">
        <v>68</v>
      </c>
      <c r="D44" s="82"/>
      <c r="E44" s="314">
        <v>0</v>
      </c>
      <c r="F44" s="254">
        <f>'IRA-6 Direct Initial Plant'!F44</f>
        <v>0</v>
      </c>
      <c r="G44" s="313">
        <f t="shared" si="5"/>
        <v>0</v>
      </c>
      <c r="H44" s="314">
        <v>0</v>
      </c>
      <c r="I44" s="101">
        <f>E44-H44</f>
        <v>0</v>
      </c>
    </row>
    <row r="45" spans="1:9" x14ac:dyDescent="0.25">
      <c r="A45" s="89">
        <v>45</v>
      </c>
      <c r="B45" s="80">
        <v>391</v>
      </c>
      <c r="C45" s="82" t="s">
        <v>191</v>
      </c>
      <c r="D45" s="82"/>
      <c r="E45" s="314">
        <v>0</v>
      </c>
      <c r="F45" s="254">
        <f>'IRA-6 Direct Initial Plant'!F45</f>
        <v>0</v>
      </c>
      <c r="G45" s="313">
        <f t="shared" si="5"/>
        <v>0</v>
      </c>
      <c r="H45" s="314">
        <v>0</v>
      </c>
      <c r="I45" s="101">
        <f t="shared" ref="I45:I52" si="6">E45-H45</f>
        <v>0</v>
      </c>
    </row>
    <row r="46" spans="1:9" x14ac:dyDescent="0.25">
      <c r="A46" s="89">
        <v>46</v>
      </c>
      <c r="B46" s="80">
        <v>392</v>
      </c>
      <c r="C46" s="82" t="s">
        <v>79</v>
      </c>
      <c r="D46" s="82"/>
      <c r="E46" s="314">
        <v>0</v>
      </c>
      <c r="F46" s="254">
        <f>'IRA-6 Direct Initial Plant'!F46</f>
        <v>0</v>
      </c>
      <c r="G46" s="313">
        <f t="shared" si="5"/>
        <v>0</v>
      </c>
      <c r="H46" s="314">
        <v>0</v>
      </c>
      <c r="I46" s="101">
        <f t="shared" si="6"/>
        <v>0</v>
      </c>
    </row>
    <row r="47" spans="1:9" x14ac:dyDescent="0.25">
      <c r="A47" s="89">
        <v>47</v>
      </c>
      <c r="B47" s="80">
        <v>393</v>
      </c>
      <c r="C47" s="82" t="s">
        <v>192</v>
      </c>
      <c r="D47" s="82"/>
      <c r="E47" s="323">
        <v>0</v>
      </c>
      <c r="F47" s="254">
        <f>'IRA-6 Direct Initial Plant'!F47</f>
        <v>0</v>
      </c>
      <c r="G47" s="101">
        <f t="shared" si="5"/>
        <v>0</v>
      </c>
      <c r="H47" s="323">
        <v>0</v>
      </c>
      <c r="I47" s="101">
        <f t="shared" si="6"/>
        <v>0</v>
      </c>
    </row>
    <row r="48" spans="1:9" x14ac:dyDescent="0.25">
      <c r="A48" s="89">
        <v>48</v>
      </c>
      <c r="B48" s="80">
        <v>394</v>
      </c>
      <c r="C48" s="82" t="s">
        <v>193</v>
      </c>
      <c r="D48" s="82"/>
      <c r="E48" s="323">
        <v>0</v>
      </c>
      <c r="F48" s="254">
        <f>'IRA-6 Direct Initial Plant'!F48</f>
        <v>0</v>
      </c>
      <c r="G48" s="101">
        <f t="shared" si="5"/>
        <v>0</v>
      </c>
      <c r="H48" s="323">
        <v>0</v>
      </c>
      <c r="I48" s="101">
        <f t="shared" si="6"/>
        <v>0</v>
      </c>
    </row>
    <row r="49" spans="1:9" x14ac:dyDescent="0.25">
      <c r="A49" s="89">
        <v>49</v>
      </c>
      <c r="B49" s="80">
        <v>395</v>
      </c>
      <c r="C49" s="82" t="s">
        <v>194</v>
      </c>
      <c r="D49" s="82"/>
      <c r="E49" s="323">
        <v>0</v>
      </c>
      <c r="F49" s="254">
        <f>'IRA-6 Direct Initial Plant'!F49</f>
        <v>0</v>
      </c>
      <c r="G49" s="101">
        <f t="shared" si="5"/>
        <v>0</v>
      </c>
      <c r="H49" s="323">
        <v>0</v>
      </c>
      <c r="I49" s="101">
        <f t="shared" si="6"/>
        <v>0</v>
      </c>
    </row>
    <row r="50" spans="1:9" x14ac:dyDescent="0.25">
      <c r="A50" s="89">
        <v>50</v>
      </c>
      <c r="B50" s="80">
        <v>396</v>
      </c>
      <c r="C50" s="82" t="s">
        <v>195</v>
      </c>
      <c r="D50" s="82"/>
      <c r="E50" s="323">
        <v>0</v>
      </c>
      <c r="F50" s="254">
        <f>'IRA-6 Direct Initial Plant'!F50</f>
        <v>0</v>
      </c>
      <c r="G50" s="101">
        <f t="shared" si="5"/>
        <v>0</v>
      </c>
      <c r="H50" s="323">
        <v>0</v>
      </c>
      <c r="I50" s="101">
        <f t="shared" si="6"/>
        <v>0</v>
      </c>
    </row>
    <row r="51" spans="1:9" x14ac:dyDescent="0.25">
      <c r="A51" s="89">
        <v>51</v>
      </c>
      <c r="B51" s="80">
        <v>397</v>
      </c>
      <c r="C51" s="82" t="s">
        <v>73</v>
      </c>
      <c r="D51" s="82"/>
      <c r="E51" s="323">
        <v>0</v>
      </c>
      <c r="F51" s="254">
        <f>'IRA-6 Direct Initial Plant'!F51</f>
        <v>0</v>
      </c>
      <c r="G51" s="101">
        <f t="shared" si="5"/>
        <v>0</v>
      </c>
      <c r="H51" s="323">
        <v>0</v>
      </c>
      <c r="I51" s="101">
        <f t="shared" si="6"/>
        <v>0</v>
      </c>
    </row>
    <row r="52" spans="1:9" x14ac:dyDescent="0.25">
      <c r="A52" s="89">
        <v>52</v>
      </c>
      <c r="B52" s="80">
        <v>398</v>
      </c>
      <c r="C52" s="82" t="s">
        <v>196</v>
      </c>
      <c r="D52" s="82"/>
      <c r="E52" s="323">
        <v>0</v>
      </c>
      <c r="F52" s="254">
        <f>'IRA-6 Direct Initial Plant'!F52</f>
        <v>0</v>
      </c>
      <c r="G52" s="101">
        <f t="shared" si="5"/>
        <v>0</v>
      </c>
      <c r="H52" s="323">
        <v>0</v>
      </c>
      <c r="I52" s="101">
        <f t="shared" si="6"/>
        <v>0</v>
      </c>
    </row>
    <row r="53" spans="1:9" x14ac:dyDescent="0.25">
      <c r="A53" s="89">
        <v>53</v>
      </c>
      <c r="B53" s="80">
        <v>399</v>
      </c>
      <c r="C53" s="82" t="s">
        <v>197</v>
      </c>
      <c r="D53" s="82"/>
      <c r="E53" s="323">
        <v>0</v>
      </c>
      <c r="F53" s="254">
        <f>'IRA-6 Direct Initial Plant'!F53</f>
        <v>0</v>
      </c>
      <c r="G53" s="101">
        <f t="shared" si="5"/>
        <v>0</v>
      </c>
      <c r="H53" s="323">
        <v>0</v>
      </c>
      <c r="I53" s="101">
        <f>E53-H53</f>
        <v>0</v>
      </c>
    </row>
    <row r="54" spans="1:9" ht="13" x14ac:dyDescent="0.3">
      <c r="A54" s="89">
        <v>54</v>
      </c>
      <c r="C54" s="126" t="s">
        <v>67</v>
      </c>
      <c r="D54" s="126"/>
      <c r="E54" s="319">
        <f>SUM(E43:E53)</f>
        <v>0</v>
      </c>
      <c r="F54" s="236"/>
      <c r="G54" s="319">
        <f>SUM(G43:G53)</f>
        <v>0</v>
      </c>
      <c r="H54" s="319">
        <f>SUM(H43:H53)</f>
        <v>0</v>
      </c>
      <c r="I54" s="319">
        <f>SUM(I43:I53)</f>
        <v>0</v>
      </c>
    </row>
    <row r="55" spans="1:9" x14ac:dyDescent="0.25">
      <c r="A55" s="89">
        <v>55</v>
      </c>
      <c r="C55" s="82"/>
      <c r="D55" s="82"/>
      <c r="E55" s="97"/>
      <c r="F55" s="236"/>
      <c r="G55" s="98"/>
      <c r="H55" s="97"/>
      <c r="I55" s="98"/>
    </row>
    <row r="56" spans="1:9" ht="13.5" thickBot="1" x14ac:dyDescent="0.35">
      <c r="A56" s="89">
        <v>56</v>
      </c>
      <c r="C56" s="126" t="s">
        <v>81</v>
      </c>
      <c r="D56" s="126"/>
      <c r="E56" s="322">
        <f t="shared" ref="E56" si="7">+E15+E25+E54+E40</f>
        <v>0</v>
      </c>
      <c r="F56" s="236"/>
      <c r="G56" s="322">
        <f>+G15+G25+G54+G40</f>
        <v>0</v>
      </c>
      <c r="H56" s="322">
        <f t="shared" ref="H56:I56" si="8">+H15+H25+H54+H40</f>
        <v>0</v>
      </c>
      <c r="I56" s="322">
        <f t="shared" si="8"/>
        <v>0</v>
      </c>
    </row>
    <row r="57" spans="1:9" ht="13" thickTop="1" x14ac:dyDescent="0.25">
      <c r="A57" s="89">
        <v>57</v>
      </c>
      <c r="C57" s="82" t="s">
        <v>198</v>
      </c>
      <c r="D57" s="231"/>
      <c r="E57" s="100"/>
      <c r="F57" s="254">
        <f>'IRA-6 Direct Initial Plant'!F57</f>
        <v>0</v>
      </c>
      <c r="G57" s="101">
        <f>E57*F57</f>
        <v>0</v>
      </c>
      <c r="H57" s="360">
        <v>0</v>
      </c>
      <c r="I57" s="101">
        <f>E57-H57</f>
        <v>0</v>
      </c>
    </row>
    <row r="58" spans="1:9" ht="13.5" thickBot="1" x14ac:dyDescent="0.35">
      <c r="A58" s="89">
        <v>58</v>
      </c>
      <c r="C58" s="126" t="s">
        <v>82</v>
      </c>
      <c r="D58" s="126"/>
      <c r="E58" s="322">
        <f>E56+E57</f>
        <v>0</v>
      </c>
      <c r="F58" s="236"/>
      <c r="G58" s="316">
        <f>G56+G57</f>
        <v>0</v>
      </c>
      <c r="H58" s="316">
        <f t="shared" ref="H58:I58" si="9">H56+H57</f>
        <v>0</v>
      </c>
      <c r="I58" s="316">
        <f t="shared" si="9"/>
        <v>0</v>
      </c>
    </row>
    <row r="59" spans="1:9" ht="13" thickTop="1" x14ac:dyDescent="0.25">
      <c r="A59" s="89"/>
      <c r="F59" s="236"/>
      <c r="G59" s="81"/>
    </row>
    <row r="60" spans="1:9" x14ac:dyDescent="0.25">
      <c r="A60" s="89"/>
      <c r="F60" s="236"/>
      <c r="G60" s="81"/>
    </row>
    <row r="61" spans="1:9" x14ac:dyDescent="0.25">
      <c r="A61" s="89"/>
      <c r="B61" s="81"/>
      <c r="C61" s="81"/>
      <c r="F61" s="236"/>
      <c r="G61" s="81"/>
    </row>
    <row r="62" spans="1:9" x14ac:dyDescent="0.25">
      <c r="A62" s="89"/>
      <c r="F62" s="236"/>
      <c r="G62" s="81"/>
    </row>
    <row r="63" spans="1:9" x14ac:dyDescent="0.25">
      <c r="A63" s="89"/>
      <c r="F63" s="236"/>
      <c r="G63" s="81"/>
    </row>
    <row r="64" spans="1:9" x14ac:dyDescent="0.25">
      <c r="A64" s="89"/>
      <c r="F64" s="236"/>
      <c r="G64" s="81"/>
    </row>
    <row r="65" spans="3:7" x14ac:dyDescent="0.25">
      <c r="F65" s="236"/>
      <c r="G65" s="81"/>
    </row>
    <row r="66" spans="3:7" x14ac:dyDescent="0.25">
      <c r="F66" s="236"/>
      <c r="G66" s="81"/>
    </row>
    <row r="67" spans="3:7" x14ac:dyDescent="0.25">
      <c r="F67" s="236"/>
      <c r="G67" s="81"/>
    </row>
    <row r="68" spans="3:7" ht="13" x14ac:dyDescent="0.3">
      <c r="C68" s="138"/>
      <c r="F68" s="236"/>
      <c r="G68" s="81"/>
    </row>
    <row r="69" spans="3:7" x14ac:dyDescent="0.25">
      <c r="F69" s="236"/>
      <c r="G69" s="81"/>
    </row>
    <row r="70" spans="3:7" x14ac:dyDescent="0.25">
      <c r="F70" s="236"/>
      <c r="G70" s="81"/>
    </row>
    <row r="71" spans="3:7" x14ac:dyDescent="0.25">
      <c r="F71" s="236"/>
      <c r="G71" s="81"/>
    </row>
    <row r="72" spans="3:7" x14ac:dyDescent="0.25">
      <c r="F72" s="236"/>
      <c r="G72" s="81"/>
    </row>
    <row r="73" spans="3:7" x14ac:dyDescent="0.25">
      <c r="F73" s="236"/>
      <c r="G73" s="81"/>
    </row>
    <row r="74" spans="3:7" x14ac:dyDescent="0.25">
      <c r="F74" s="236"/>
      <c r="G74" s="81"/>
    </row>
    <row r="75" spans="3:7" x14ac:dyDescent="0.25">
      <c r="F75" s="236"/>
      <c r="G75" s="81"/>
    </row>
    <row r="76" spans="3:7" x14ac:dyDescent="0.25">
      <c r="F76" s="236"/>
      <c r="G76" s="81"/>
    </row>
    <row r="77" spans="3:7" x14ac:dyDescent="0.25">
      <c r="F77" s="236"/>
      <c r="G77" s="81"/>
    </row>
    <row r="78" spans="3:7" x14ac:dyDescent="0.25">
      <c r="F78" s="236"/>
      <c r="G78" s="81"/>
    </row>
    <row r="79" spans="3:7" x14ac:dyDescent="0.25">
      <c r="F79" s="81"/>
      <c r="G79" s="81"/>
    </row>
    <row r="80" spans="3:7" x14ac:dyDescent="0.25">
      <c r="F80" s="81"/>
      <c r="G80" s="81"/>
    </row>
    <row r="81" spans="6:7" x14ac:dyDescent="0.25">
      <c r="F81" s="81"/>
      <c r="G81" s="81"/>
    </row>
    <row r="82" spans="6:7" x14ac:dyDescent="0.25">
      <c r="F82" s="81"/>
      <c r="G82" s="81"/>
    </row>
    <row r="83" spans="6:7" x14ac:dyDescent="0.25">
      <c r="F83" s="81"/>
      <c r="G83" s="81"/>
    </row>
    <row r="84" spans="6:7" x14ac:dyDescent="0.25">
      <c r="F84" s="81"/>
      <c r="G84" s="81"/>
    </row>
    <row r="85" spans="6:7" x14ac:dyDescent="0.25">
      <c r="F85" s="81"/>
      <c r="G85" s="81"/>
    </row>
    <row r="86" spans="6:7" x14ac:dyDescent="0.25">
      <c r="F86" s="81"/>
      <c r="G86" s="81"/>
    </row>
    <row r="87" spans="6:7" x14ac:dyDescent="0.25">
      <c r="F87" s="81"/>
      <c r="G87" s="81"/>
    </row>
    <row r="88" spans="6:7" x14ac:dyDescent="0.25">
      <c r="F88" s="81"/>
      <c r="G88" s="81"/>
    </row>
    <row r="89" spans="6:7" x14ac:dyDescent="0.25">
      <c r="F89" s="81"/>
      <c r="G89" s="81"/>
    </row>
    <row r="90" spans="6:7" x14ac:dyDescent="0.25">
      <c r="F90" s="81"/>
      <c r="G90" s="81"/>
    </row>
    <row r="91" spans="6:7" x14ac:dyDescent="0.25">
      <c r="F91" s="81"/>
      <c r="G91" s="81"/>
    </row>
    <row r="92" spans="6:7" x14ac:dyDescent="0.25">
      <c r="F92" s="81"/>
      <c r="G92" s="81"/>
    </row>
    <row r="93" spans="6:7" x14ac:dyDescent="0.25">
      <c r="F93" s="81"/>
      <c r="G93" s="81"/>
    </row>
    <row r="94" spans="6:7" x14ac:dyDescent="0.25">
      <c r="F94" s="81"/>
      <c r="G94" s="81"/>
    </row>
    <row r="95" spans="6:7" x14ac:dyDescent="0.25">
      <c r="F95" s="81"/>
      <c r="G95" s="81"/>
    </row>
    <row r="96" spans="6:7" x14ac:dyDescent="0.25">
      <c r="F96" s="81"/>
      <c r="G96" s="81"/>
    </row>
    <row r="97" spans="6:7" x14ac:dyDescent="0.25">
      <c r="F97" s="81"/>
      <c r="G97" s="81"/>
    </row>
    <row r="98" spans="6:7" x14ac:dyDescent="0.25">
      <c r="F98" s="81"/>
      <c r="G98" s="81"/>
    </row>
    <row r="99" spans="6:7" x14ac:dyDescent="0.25">
      <c r="F99" s="81"/>
      <c r="G99" s="81"/>
    </row>
    <row r="100" spans="6:7" x14ac:dyDescent="0.25">
      <c r="F100" s="81"/>
      <c r="G100" s="81"/>
    </row>
    <row r="101" spans="6:7" x14ac:dyDescent="0.25">
      <c r="F101" s="81"/>
      <c r="G101" s="81"/>
    </row>
    <row r="102" spans="6:7" x14ac:dyDescent="0.25">
      <c r="F102" s="81"/>
      <c r="G102" s="81"/>
    </row>
    <row r="103" spans="6:7" x14ac:dyDescent="0.25">
      <c r="F103" s="81"/>
      <c r="G103" s="81"/>
    </row>
    <row r="104" spans="6:7" x14ac:dyDescent="0.25">
      <c r="F104" s="81"/>
      <c r="G104" s="81"/>
    </row>
    <row r="105" spans="6:7" x14ac:dyDescent="0.25">
      <c r="F105" s="81"/>
      <c r="G105" s="81"/>
    </row>
    <row r="106" spans="6:7" x14ac:dyDescent="0.25">
      <c r="F106" s="81"/>
      <c r="G106" s="81"/>
    </row>
    <row r="107" spans="6:7" x14ac:dyDescent="0.25">
      <c r="F107" s="81"/>
      <c r="G107" s="81"/>
    </row>
    <row r="108" spans="6:7" x14ac:dyDescent="0.25">
      <c r="F108" s="81"/>
      <c r="G108" s="81"/>
    </row>
    <row r="109" spans="6:7" x14ac:dyDescent="0.25">
      <c r="F109" s="81"/>
      <c r="G109" s="81"/>
    </row>
    <row r="110" spans="6:7" x14ac:dyDescent="0.25">
      <c r="F110" s="81"/>
      <c r="G110" s="81"/>
    </row>
    <row r="111" spans="6:7" x14ac:dyDescent="0.25">
      <c r="F111" s="81"/>
      <c r="G111" s="81"/>
    </row>
    <row r="112" spans="6:7" x14ac:dyDescent="0.25">
      <c r="F112" s="81"/>
      <c r="G112" s="81"/>
    </row>
    <row r="113" spans="6:7" x14ac:dyDescent="0.25">
      <c r="F113" s="81"/>
      <c r="G113" s="81"/>
    </row>
    <row r="114" spans="6:7" x14ac:dyDescent="0.25">
      <c r="F114" s="81"/>
    </row>
  </sheetData>
  <mergeCells count="4">
    <mergeCell ref="A4:I4"/>
    <mergeCell ref="A3:I3"/>
    <mergeCell ref="A2:I2"/>
    <mergeCell ref="A1:I1"/>
  </mergeCells>
  <pageMargins left="0.75" right="0.25" top="1" bottom="1" header="0.5" footer="0.5"/>
  <pageSetup scale="86" fitToHeight="0" orientation="landscape" r:id="rId1"/>
  <headerFooter alignWithMargins="0">
    <oddFooter>&amp;C&amp;A&amp;RPage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AB114"/>
  <sheetViews>
    <sheetView view="pageBreakPreview" topLeftCell="A25"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9" width="16.7265625" style="70" customWidth="1"/>
    <col min="10" max="10" width="16.7265625" style="81" customWidth="1"/>
    <col min="11" max="13" width="16.7265625" style="70" customWidth="1"/>
    <col min="14" max="14" width="35.54296875" style="70" bestFit="1" customWidth="1"/>
    <col min="15" max="15" width="16.26953125" style="70" customWidth="1"/>
    <col min="16" max="16" width="15.453125" style="73" customWidth="1"/>
    <col min="17" max="17" width="15.453125" style="70" bestFit="1" customWidth="1"/>
    <col min="18" max="18" width="2.7265625" style="70" customWidth="1"/>
    <col min="19" max="19" width="9.26953125" style="70"/>
    <col min="20" max="20" width="35.453125" style="70" bestFit="1" customWidth="1"/>
    <col min="21" max="21" width="18.26953125" style="70" bestFit="1" customWidth="1"/>
    <col min="22" max="22" width="26.7265625" style="70" bestFit="1" customWidth="1"/>
    <col min="23" max="23" width="17.26953125" style="70" bestFit="1" customWidth="1"/>
    <col min="24" max="24" width="18" style="70" bestFit="1" customWidth="1"/>
    <col min="25" max="25" width="18.26953125" style="70" bestFit="1" customWidth="1"/>
    <col min="26" max="26" width="14.26953125" style="70" bestFit="1" customWidth="1"/>
    <col min="27" max="254" width="9.26953125" style="70"/>
    <col min="255" max="255" width="6" style="70" customWidth="1"/>
    <col min="256" max="256" width="11.26953125" style="70" customWidth="1"/>
    <col min="257" max="257" width="12.54296875" style="70" bestFit="1" customWidth="1"/>
    <col min="258" max="258" width="56.54296875" style="70" customWidth="1"/>
    <col min="259" max="259" width="4.54296875" style="70" customWidth="1"/>
    <col min="260" max="260" width="15.7265625" style="70" customWidth="1"/>
    <col min="261" max="269" width="16.7265625" style="70" customWidth="1"/>
    <col min="270" max="270" width="35.54296875" style="70" bestFit="1" customWidth="1"/>
    <col min="271" max="271" width="16.26953125" style="70" customWidth="1"/>
    <col min="272" max="272" width="15.453125" style="70" customWidth="1"/>
    <col min="273" max="273" width="15.453125" style="70" bestFit="1" customWidth="1"/>
    <col min="274" max="274" width="2.7265625" style="70" customWidth="1"/>
    <col min="275" max="275" width="9.26953125" style="70"/>
    <col min="276" max="276" width="35.453125" style="70" bestFit="1" customWidth="1"/>
    <col min="277" max="277" width="18.26953125" style="70" bestFit="1" customWidth="1"/>
    <col min="278" max="278" width="26.7265625" style="70" bestFit="1" customWidth="1"/>
    <col min="279" max="279" width="17.26953125" style="70" bestFit="1" customWidth="1"/>
    <col min="280" max="280" width="18" style="70" bestFit="1" customWidth="1"/>
    <col min="281" max="281" width="18.26953125" style="70" bestFit="1" customWidth="1"/>
    <col min="282" max="282" width="14.26953125" style="70" bestFit="1" customWidth="1"/>
    <col min="283" max="510" width="9.26953125" style="70"/>
    <col min="511" max="511" width="6" style="70" customWidth="1"/>
    <col min="512" max="512" width="11.26953125" style="70" customWidth="1"/>
    <col min="513" max="513" width="12.54296875" style="70" bestFit="1" customWidth="1"/>
    <col min="514" max="514" width="56.54296875" style="70" customWidth="1"/>
    <col min="515" max="515" width="4.54296875" style="70" customWidth="1"/>
    <col min="516" max="516" width="15.7265625" style="70" customWidth="1"/>
    <col min="517" max="525" width="16.7265625" style="70" customWidth="1"/>
    <col min="526" max="526" width="35.54296875" style="70" bestFit="1" customWidth="1"/>
    <col min="527" max="527" width="16.26953125" style="70" customWidth="1"/>
    <col min="528" max="528" width="15.453125" style="70" customWidth="1"/>
    <col min="529" max="529" width="15.453125" style="70" bestFit="1" customWidth="1"/>
    <col min="530" max="530" width="2.7265625" style="70" customWidth="1"/>
    <col min="531" max="531" width="9.26953125" style="70"/>
    <col min="532" max="532" width="35.453125" style="70" bestFit="1" customWidth="1"/>
    <col min="533" max="533" width="18.26953125" style="70" bestFit="1" customWidth="1"/>
    <col min="534" max="534" width="26.7265625" style="70" bestFit="1" customWidth="1"/>
    <col min="535" max="535" width="17.26953125" style="70" bestFit="1" customWidth="1"/>
    <col min="536" max="536" width="18" style="70" bestFit="1" customWidth="1"/>
    <col min="537" max="537" width="18.26953125" style="70" bestFit="1" customWidth="1"/>
    <col min="538" max="538" width="14.26953125" style="70" bestFit="1" customWidth="1"/>
    <col min="539" max="766" width="9.26953125" style="70"/>
    <col min="767" max="767" width="6" style="70" customWidth="1"/>
    <col min="768" max="768" width="11.26953125" style="70" customWidth="1"/>
    <col min="769" max="769" width="12.54296875" style="70" bestFit="1" customWidth="1"/>
    <col min="770" max="770" width="56.54296875" style="70" customWidth="1"/>
    <col min="771" max="771" width="4.54296875" style="70" customWidth="1"/>
    <col min="772" max="772" width="15.7265625" style="70" customWidth="1"/>
    <col min="773" max="781" width="16.7265625" style="70" customWidth="1"/>
    <col min="782" max="782" width="35.54296875" style="70" bestFit="1" customWidth="1"/>
    <col min="783" max="783" width="16.26953125" style="70" customWidth="1"/>
    <col min="784" max="784" width="15.453125" style="70" customWidth="1"/>
    <col min="785" max="785" width="15.453125" style="70" bestFit="1" customWidth="1"/>
    <col min="786" max="786" width="2.7265625" style="70" customWidth="1"/>
    <col min="787" max="787" width="9.26953125" style="70"/>
    <col min="788" max="788" width="35.453125" style="70" bestFit="1" customWidth="1"/>
    <col min="789" max="789" width="18.26953125" style="70" bestFit="1" customWidth="1"/>
    <col min="790" max="790" width="26.7265625" style="70" bestFit="1" customWidth="1"/>
    <col min="791" max="791" width="17.26953125" style="70" bestFit="1" customWidth="1"/>
    <col min="792" max="792" width="18" style="70" bestFit="1" customWidth="1"/>
    <col min="793" max="793" width="18.26953125" style="70" bestFit="1" customWidth="1"/>
    <col min="794" max="794" width="14.26953125" style="70" bestFit="1" customWidth="1"/>
    <col min="795" max="1022" width="9.26953125" style="70"/>
    <col min="1023" max="1023" width="6" style="70" customWidth="1"/>
    <col min="1024" max="1024" width="11.26953125" style="70" customWidth="1"/>
    <col min="1025" max="1025" width="12.54296875" style="70" bestFit="1" customWidth="1"/>
    <col min="1026" max="1026" width="56.54296875" style="70" customWidth="1"/>
    <col min="1027" max="1027" width="4.54296875" style="70" customWidth="1"/>
    <col min="1028" max="1028" width="15.7265625" style="70" customWidth="1"/>
    <col min="1029" max="1037" width="16.7265625" style="70" customWidth="1"/>
    <col min="1038" max="1038" width="35.54296875" style="70" bestFit="1" customWidth="1"/>
    <col min="1039" max="1039" width="16.26953125" style="70" customWidth="1"/>
    <col min="1040" max="1040" width="15.453125" style="70" customWidth="1"/>
    <col min="1041" max="1041" width="15.453125" style="70" bestFit="1" customWidth="1"/>
    <col min="1042" max="1042" width="2.7265625" style="70" customWidth="1"/>
    <col min="1043" max="1043" width="9.26953125" style="70"/>
    <col min="1044" max="1044" width="35.453125" style="70" bestFit="1" customWidth="1"/>
    <col min="1045" max="1045" width="18.26953125" style="70" bestFit="1" customWidth="1"/>
    <col min="1046" max="1046" width="26.7265625" style="70" bestFit="1" customWidth="1"/>
    <col min="1047" max="1047" width="17.26953125" style="70" bestFit="1" customWidth="1"/>
    <col min="1048" max="1048" width="18" style="70" bestFit="1" customWidth="1"/>
    <col min="1049" max="1049" width="18.26953125" style="70" bestFit="1" customWidth="1"/>
    <col min="1050" max="1050" width="14.26953125" style="70" bestFit="1" customWidth="1"/>
    <col min="1051" max="1278" width="9.26953125" style="70"/>
    <col min="1279" max="1279" width="6" style="70" customWidth="1"/>
    <col min="1280" max="1280" width="11.26953125" style="70" customWidth="1"/>
    <col min="1281" max="1281" width="12.54296875" style="70" bestFit="1" customWidth="1"/>
    <col min="1282" max="1282" width="56.54296875" style="70" customWidth="1"/>
    <col min="1283" max="1283" width="4.54296875" style="70" customWidth="1"/>
    <col min="1284" max="1284" width="15.7265625" style="70" customWidth="1"/>
    <col min="1285" max="1293" width="16.7265625" style="70" customWidth="1"/>
    <col min="1294" max="1294" width="35.54296875" style="70" bestFit="1" customWidth="1"/>
    <col min="1295" max="1295" width="16.26953125" style="70" customWidth="1"/>
    <col min="1296" max="1296" width="15.453125" style="70" customWidth="1"/>
    <col min="1297" max="1297" width="15.453125" style="70" bestFit="1" customWidth="1"/>
    <col min="1298" max="1298" width="2.7265625" style="70" customWidth="1"/>
    <col min="1299" max="1299" width="9.26953125" style="70"/>
    <col min="1300" max="1300" width="35.453125" style="70" bestFit="1" customWidth="1"/>
    <col min="1301" max="1301" width="18.26953125" style="70" bestFit="1" customWidth="1"/>
    <col min="1302" max="1302" width="26.7265625" style="70" bestFit="1" customWidth="1"/>
    <col min="1303" max="1303" width="17.26953125" style="70" bestFit="1" customWidth="1"/>
    <col min="1304" max="1304" width="18" style="70" bestFit="1" customWidth="1"/>
    <col min="1305" max="1305" width="18.26953125" style="70" bestFit="1" customWidth="1"/>
    <col min="1306" max="1306" width="14.26953125" style="70" bestFit="1" customWidth="1"/>
    <col min="1307" max="1534" width="9.26953125" style="70"/>
    <col min="1535" max="1535" width="6" style="70" customWidth="1"/>
    <col min="1536" max="1536" width="11.26953125" style="70" customWidth="1"/>
    <col min="1537" max="1537" width="12.54296875" style="70" bestFit="1" customWidth="1"/>
    <col min="1538" max="1538" width="56.54296875" style="70" customWidth="1"/>
    <col min="1539" max="1539" width="4.54296875" style="70" customWidth="1"/>
    <col min="1540" max="1540" width="15.7265625" style="70" customWidth="1"/>
    <col min="1541" max="1549" width="16.7265625" style="70" customWidth="1"/>
    <col min="1550" max="1550" width="35.54296875" style="70" bestFit="1" customWidth="1"/>
    <col min="1551" max="1551" width="16.26953125" style="70" customWidth="1"/>
    <col min="1552" max="1552" width="15.453125" style="70" customWidth="1"/>
    <col min="1553" max="1553" width="15.453125" style="70" bestFit="1" customWidth="1"/>
    <col min="1554" max="1554" width="2.7265625" style="70" customWidth="1"/>
    <col min="1555" max="1555" width="9.26953125" style="70"/>
    <col min="1556" max="1556" width="35.453125" style="70" bestFit="1" customWidth="1"/>
    <col min="1557" max="1557" width="18.26953125" style="70" bestFit="1" customWidth="1"/>
    <col min="1558" max="1558" width="26.7265625" style="70" bestFit="1" customWidth="1"/>
    <col min="1559" max="1559" width="17.26953125" style="70" bestFit="1" customWidth="1"/>
    <col min="1560" max="1560" width="18" style="70" bestFit="1" customWidth="1"/>
    <col min="1561" max="1561" width="18.26953125" style="70" bestFit="1" customWidth="1"/>
    <col min="1562" max="1562" width="14.26953125" style="70" bestFit="1" customWidth="1"/>
    <col min="1563" max="1790" width="9.26953125" style="70"/>
    <col min="1791" max="1791" width="6" style="70" customWidth="1"/>
    <col min="1792" max="1792" width="11.26953125" style="70" customWidth="1"/>
    <col min="1793" max="1793" width="12.54296875" style="70" bestFit="1" customWidth="1"/>
    <col min="1794" max="1794" width="56.54296875" style="70" customWidth="1"/>
    <col min="1795" max="1795" width="4.54296875" style="70" customWidth="1"/>
    <col min="1796" max="1796" width="15.7265625" style="70" customWidth="1"/>
    <col min="1797" max="1805" width="16.7265625" style="70" customWidth="1"/>
    <col min="1806" max="1806" width="35.54296875" style="70" bestFit="1" customWidth="1"/>
    <col min="1807" max="1807" width="16.26953125" style="70" customWidth="1"/>
    <col min="1808" max="1808" width="15.453125" style="70" customWidth="1"/>
    <col min="1809" max="1809" width="15.453125" style="70" bestFit="1" customWidth="1"/>
    <col min="1810" max="1810" width="2.7265625" style="70" customWidth="1"/>
    <col min="1811" max="1811" width="9.26953125" style="70"/>
    <col min="1812" max="1812" width="35.453125" style="70" bestFit="1" customWidth="1"/>
    <col min="1813" max="1813" width="18.26953125" style="70" bestFit="1" customWidth="1"/>
    <col min="1814" max="1814" width="26.7265625" style="70" bestFit="1" customWidth="1"/>
    <col min="1815" max="1815" width="17.26953125" style="70" bestFit="1" customWidth="1"/>
    <col min="1816" max="1816" width="18" style="70" bestFit="1" customWidth="1"/>
    <col min="1817" max="1817" width="18.26953125" style="70" bestFit="1" customWidth="1"/>
    <col min="1818" max="1818" width="14.26953125" style="70" bestFit="1" customWidth="1"/>
    <col min="1819" max="2046" width="9.26953125" style="70"/>
    <col min="2047" max="2047" width="6" style="70" customWidth="1"/>
    <col min="2048" max="2048" width="11.26953125" style="70" customWidth="1"/>
    <col min="2049" max="2049" width="12.54296875" style="70" bestFit="1" customWidth="1"/>
    <col min="2050" max="2050" width="56.54296875" style="70" customWidth="1"/>
    <col min="2051" max="2051" width="4.54296875" style="70" customWidth="1"/>
    <col min="2052" max="2052" width="15.7265625" style="70" customWidth="1"/>
    <col min="2053" max="2061" width="16.7265625" style="70" customWidth="1"/>
    <col min="2062" max="2062" width="35.54296875" style="70" bestFit="1" customWidth="1"/>
    <col min="2063" max="2063" width="16.26953125" style="70" customWidth="1"/>
    <col min="2064" max="2064" width="15.453125" style="70" customWidth="1"/>
    <col min="2065" max="2065" width="15.453125" style="70" bestFit="1" customWidth="1"/>
    <col min="2066" max="2066" width="2.7265625" style="70" customWidth="1"/>
    <col min="2067" max="2067" width="9.26953125" style="70"/>
    <col min="2068" max="2068" width="35.453125" style="70" bestFit="1" customWidth="1"/>
    <col min="2069" max="2069" width="18.26953125" style="70" bestFit="1" customWidth="1"/>
    <col min="2070" max="2070" width="26.7265625" style="70" bestFit="1" customWidth="1"/>
    <col min="2071" max="2071" width="17.26953125" style="70" bestFit="1" customWidth="1"/>
    <col min="2072" max="2072" width="18" style="70" bestFit="1" customWidth="1"/>
    <col min="2073" max="2073" width="18.26953125" style="70" bestFit="1" customWidth="1"/>
    <col min="2074" max="2074" width="14.26953125" style="70" bestFit="1" customWidth="1"/>
    <col min="2075" max="2302" width="9.26953125" style="70"/>
    <col min="2303" max="2303" width="6" style="70" customWidth="1"/>
    <col min="2304" max="2304" width="11.26953125" style="70" customWidth="1"/>
    <col min="2305" max="2305" width="12.54296875" style="70" bestFit="1" customWidth="1"/>
    <col min="2306" max="2306" width="56.54296875" style="70" customWidth="1"/>
    <col min="2307" max="2307" width="4.54296875" style="70" customWidth="1"/>
    <col min="2308" max="2308" width="15.7265625" style="70" customWidth="1"/>
    <col min="2309" max="2317" width="16.7265625" style="70" customWidth="1"/>
    <col min="2318" max="2318" width="35.54296875" style="70" bestFit="1" customWidth="1"/>
    <col min="2319" max="2319" width="16.26953125" style="70" customWidth="1"/>
    <col min="2320" max="2320" width="15.453125" style="70" customWidth="1"/>
    <col min="2321" max="2321" width="15.453125" style="70" bestFit="1" customWidth="1"/>
    <col min="2322" max="2322" width="2.7265625" style="70" customWidth="1"/>
    <col min="2323" max="2323" width="9.26953125" style="70"/>
    <col min="2324" max="2324" width="35.453125" style="70" bestFit="1" customWidth="1"/>
    <col min="2325" max="2325" width="18.26953125" style="70" bestFit="1" customWidth="1"/>
    <col min="2326" max="2326" width="26.7265625" style="70" bestFit="1" customWidth="1"/>
    <col min="2327" max="2327" width="17.26953125" style="70" bestFit="1" customWidth="1"/>
    <col min="2328" max="2328" width="18" style="70" bestFit="1" customWidth="1"/>
    <col min="2329" max="2329" width="18.26953125" style="70" bestFit="1" customWidth="1"/>
    <col min="2330" max="2330" width="14.26953125" style="70" bestFit="1" customWidth="1"/>
    <col min="2331" max="2558" width="9.26953125" style="70"/>
    <col min="2559" max="2559" width="6" style="70" customWidth="1"/>
    <col min="2560" max="2560" width="11.26953125" style="70" customWidth="1"/>
    <col min="2561" max="2561" width="12.54296875" style="70" bestFit="1" customWidth="1"/>
    <col min="2562" max="2562" width="56.54296875" style="70" customWidth="1"/>
    <col min="2563" max="2563" width="4.54296875" style="70" customWidth="1"/>
    <col min="2564" max="2564" width="15.7265625" style="70" customWidth="1"/>
    <col min="2565" max="2573" width="16.7265625" style="70" customWidth="1"/>
    <col min="2574" max="2574" width="35.54296875" style="70" bestFit="1" customWidth="1"/>
    <col min="2575" max="2575" width="16.26953125" style="70" customWidth="1"/>
    <col min="2576" max="2576" width="15.453125" style="70" customWidth="1"/>
    <col min="2577" max="2577" width="15.453125" style="70" bestFit="1" customWidth="1"/>
    <col min="2578" max="2578" width="2.7265625" style="70" customWidth="1"/>
    <col min="2579" max="2579" width="9.26953125" style="70"/>
    <col min="2580" max="2580" width="35.453125" style="70" bestFit="1" customWidth="1"/>
    <col min="2581" max="2581" width="18.26953125" style="70" bestFit="1" customWidth="1"/>
    <col min="2582" max="2582" width="26.7265625" style="70" bestFit="1" customWidth="1"/>
    <col min="2583" max="2583" width="17.26953125" style="70" bestFit="1" customWidth="1"/>
    <col min="2584" max="2584" width="18" style="70" bestFit="1" customWidth="1"/>
    <col min="2585" max="2585" width="18.26953125" style="70" bestFit="1" customWidth="1"/>
    <col min="2586" max="2586" width="14.26953125" style="70" bestFit="1" customWidth="1"/>
    <col min="2587" max="2814" width="9.26953125" style="70"/>
    <col min="2815" max="2815" width="6" style="70" customWidth="1"/>
    <col min="2816" max="2816" width="11.26953125" style="70" customWidth="1"/>
    <col min="2817" max="2817" width="12.54296875" style="70" bestFit="1" customWidth="1"/>
    <col min="2818" max="2818" width="56.54296875" style="70" customWidth="1"/>
    <col min="2819" max="2819" width="4.54296875" style="70" customWidth="1"/>
    <col min="2820" max="2820" width="15.7265625" style="70" customWidth="1"/>
    <col min="2821" max="2829" width="16.7265625" style="70" customWidth="1"/>
    <col min="2830" max="2830" width="35.54296875" style="70" bestFit="1" customWidth="1"/>
    <col min="2831" max="2831" width="16.26953125" style="70" customWidth="1"/>
    <col min="2832" max="2832" width="15.453125" style="70" customWidth="1"/>
    <col min="2833" max="2833" width="15.453125" style="70" bestFit="1" customWidth="1"/>
    <col min="2834" max="2834" width="2.7265625" style="70" customWidth="1"/>
    <col min="2835" max="2835" width="9.26953125" style="70"/>
    <col min="2836" max="2836" width="35.453125" style="70" bestFit="1" customWidth="1"/>
    <col min="2837" max="2837" width="18.26953125" style="70" bestFit="1" customWidth="1"/>
    <col min="2838" max="2838" width="26.7265625" style="70" bestFit="1" customWidth="1"/>
    <col min="2839" max="2839" width="17.26953125" style="70" bestFit="1" customWidth="1"/>
    <col min="2840" max="2840" width="18" style="70" bestFit="1" customWidth="1"/>
    <col min="2841" max="2841" width="18.26953125" style="70" bestFit="1" customWidth="1"/>
    <col min="2842" max="2842" width="14.26953125" style="70" bestFit="1" customWidth="1"/>
    <col min="2843" max="3070" width="9.26953125" style="70"/>
    <col min="3071" max="3071" width="6" style="70" customWidth="1"/>
    <col min="3072" max="3072" width="11.26953125" style="70" customWidth="1"/>
    <col min="3073" max="3073" width="12.54296875" style="70" bestFit="1" customWidth="1"/>
    <col min="3074" max="3074" width="56.54296875" style="70" customWidth="1"/>
    <col min="3075" max="3075" width="4.54296875" style="70" customWidth="1"/>
    <col min="3076" max="3076" width="15.7265625" style="70" customWidth="1"/>
    <col min="3077" max="3085" width="16.7265625" style="70" customWidth="1"/>
    <col min="3086" max="3086" width="35.54296875" style="70" bestFit="1" customWidth="1"/>
    <col min="3087" max="3087" width="16.26953125" style="70" customWidth="1"/>
    <col min="3088" max="3088" width="15.453125" style="70" customWidth="1"/>
    <col min="3089" max="3089" width="15.453125" style="70" bestFit="1" customWidth="1"/>
    <col min="3090" max="3090" width="2.7265625" style="70" customWidth="1"/>
    <col min="3091" max="3091" width="9.26953125" style="70"/>
    <col min="3092" max="3092" width="35.453125" style="70" bestFit="1" customWidth="1"/>
    <col min="3093" max="3093" width="18.26953125" style="70" bestFit="1" customWidth="1"/>
    <col min="3094" max="3094" width="26.7265625" style="70" bestFit="1" customWidth="1"/>
    <col min="3095" max="3095" width="17.26953125" style="70" bestFit="1" customWidth="1"/>
    <col min="3096" max="3096" width="18" style="70" bestFit="1" customWidth="1"/>
    <col min="3097" max="3097" width="18.26953125" style="70" bestFit="1" customWidth="1"/>
    <col min="3098" max="3098" width="14.26953125" style="70" bestFit="1" customWidth="1"/>
    <col min="3099" max="3326" width="9.26953125" style="70"/>
    <col min="3327" max="3327" width="6" style="70" customWidth="1"/>
    <col min="3328" max="3328" width="11.26953125" style="70" customWidth="1"/>
    <col min="3329" max="3329" width="12.54296875" style="70" bestFit="1" customWidth="1"/>
    <col min="3330" max="3330" width="56.54296875" style="70" customWidth="1"/>
    <col min="3331" max="3331" width="4.54296875" style="70" customWidth="1"/>
    <col min="3332" max="3332" width="15.7265625" style="70" customWidth="1"/>
    <col min="3333" max="3341" width="16.7265625" style="70" customWidth="1"/>
    <col min="3342" max="3342" width="35.54296875" style="70" bestFit="1" customWidth="1"/>
    <col min="3343" max="3343" width="16.26953125" style="70" customWidth="1"/>
    <col min="3344" max="3344" width="15.453125" style="70" customWidth="1"/>
    <col min="3345" max="3345" width="15.453125" style="70" bestFit="1" customWidth="1"/>
    <col min="3346" max="3346" width="2.7265625" style="70" customWidth="1"/>
    <col min="3347" max="3347" width="9.26953125" style="70"/>
    <col min="3348" max="3348" width="35.453125" style="70" bestFit="1" customWidth="1"/>
    <col min="3349" max="3349" width="18.26953125" style="70" bestFit="1" customWidth="1"/>
    <col min="3350" max="3350" width="26.7265625" style="70" bestFit="1" customWidth="1"/>
    <col min="3351" max="3351" width="17.26953125" style="70" bestFit="1" customWidth="1"/>
    <col min="3352" max="3352" width="18" style="70" bestFit="1" customWidth="1"/>
    <col min="3353" max="3353" width="18.26953125" style="70" bestFit="1" customWidth="1"/>
    <col min="3354" max="3354" width="14.26953125" style="70" bestFit="1" customWidth="1"/>
    <col min="3355" max="3582" width="9.26953125" style="70"/>
    <col min="3583" max="3583" width="6" style="70" customWidth="1"/>
    <col min="3584" max="3584" width="11.26953125" style="70" customWidth="1"/>
    <col min="3585" max="3585" width="12.54296875" style="70" bestFit="1" customWidth="1"/>
    <col min="3586" max="3586" width="56.54296875" style="70" customWidth="1"/>
    <col min="3587" max="3587" width="4.54296875" style="70" customWidth="1"/>
    <col min="3588" max="3588" width="15.7265625" style="70" customWidth="1"/>
    <col min="3589" max="3597" width="16.7265625" style="70" customWidth="1"/>
    <col min="3598" max="3598" width="35.54296875" style="70" bestFit="1" customWidth="1"/>
    <col min="3599" max="3599" width="16.26953125" style="70" customWidth="1"/>
    <col min="3600" max="3600" width="15.453125" style="70" customWidth="1"/>
    <col min="3601" max="3601" width="15.453125" style="70" bestFit="1" customWidth="1"/>
    <col min="3602" max="3602" width="2.7265625" style="70" customWidth="1"/>
    <col min="3603" max="3603" width="9.26953125" style="70"/>
    <col min="3604" max="3604" width="35.453125" style="70" bestFit="1" customWidth="1"/>
    <col min="3605" max="3605" width="18.26953125" style="70" bestFit="1" customWidth="1"/>
    <col min="3606" max="3606" width="26.7265625" style="70" bestFit="1" customWidth="1"/>
    <col min="3607" max="3607" width="17.26953125" style="70" bestFit="1" customWidth="1"/>
    <col min="3608" max="3608" width="18" style="70" bestFit="1" customWidth="1"/>
    <col min="3609" max="3609" width="18.26953125" style="70" bestFit="1" customWidth="1"/>
    <col min="3610" max="3610" width="14.26953125" style="70" bestFit="1" customWidth="1"/>
    <col min="3611" max="3838" width="9.26953125" style="70"/>
    <col min="3839" max="3839" width="6" style="70" customWidth="1"/>
    <col min="3840" max="3840" width="11.26953125" style="70" customWidth="1"/>
    <col min="3841" max="3841" width="12.54296875" style="70" bestFit="1" customWidth="1"/>
    <col min="3842" max="3842" width="56.54296875" style="70" customWidth="1"/>
    <col min="3843" max="3843" width="4.54296875" style="70" customWidth="1"/>
    <col min="3844" max="3844" width="15.7265625" style="70" customWidth="1"/>
    <col min="3845" max="3853" width="16.7265625" style="70" customWidth="1"/>
    <col min="3854" max="3854" width="35.54296875" style="70" bestFit="1" customWidth="1"/>
    <col min="3855" max="3855" width="16.26953125" style="70" customWidth="1"/>
    <col min="3856" max="3856" width="15.453125" style="70" customWidth="1"/>
    <col min="3857" max="3857" width="15.453125" style="70" bestFit="1" customWidth="1"/>
    <col min="3858" max="3858" width="2.7265625" style="70" customWidth="1"/>
    <col min="3859" max="3859" width="9.26953125" style="70"/>
    <col min="3860" max="3860" width="35.453125" style="70" bestFit="1" customWidth="1"/>
    <col min="3861" max="3861" width="18.26953125" style="70" bestFit="1" customWidth="1"/>
    <col min="3862" max="3862" width="26.7265625" style="70" bestFit="1" customWidth="1"/>
    <col min="3863" max="3863" width="17.26953125" style="70" bestFit="1" customWidth="1"/>
    <col min="3864" max="3864" width="18" style="70" bestFit="1" customWidth="1"/>
    <col min="3865" max="3865" width="18.26953125" style="70" bestFit="1" customWidth="1"/>
    <col min="3866" max="3866" width="14.26953125" style="70" bestFit="1" customWidth="1"/>
    <col min="3867" max="4094" width="9.26953125" style="70"/>
    <col min="4095" max="4095" width="6" style="70" customWidth="1"/>
    <col min="4096" max="4096" width="11.26953125" style="70" customWidth="1"/>
    <col min="4097" max="4097" width="12.54296875" style="70" bestFit="1" customWidth="1"/>
    <col min="4098" max="4098" width="56.54296875" style="70" customWidth="1"/>
    <col min="4099" max="4099" width="4.54296875" style="70" customWidth="1"/>
    <col min="4100" max="4100" width="15.7265625" style="70" customWidth="1"/>
    <col min="4101" max="4109" width="16.7265625" style="70" customWidth="1"/>
    <col min="4110" max="4110" width="35.54296875" style="70" bestFit="1" customWidth="1"/>
    <col min="4111" max="4111" width="16.26953125" style="70" customWidth="1"/>
    <col min="4112" max="4112" width="15.453125" style="70" customWidth="1"/>
    <col min="4113" max="4113" width="15.453125" style="70" bestFit="1" customWidth="1"/>
    <col min="4114" max="4114" width="2.7265625" style="70" customWidth="1"/>
    <col min="4115" max="4115" width="9.26953125" style="70"/>
    <col min="4116" max="4116" width="35.453125" style="70" bestFit="1" customWidth="1"/>
    <col min="4117" max="4117" width="18.26953125" style="70" bestFit="1" customWidth="1"/>
    <col min="4118" max="4118" width="26.7265625" style="70" bestFit="1" customWidth="1"/>
    <col min="4119" max="4119" width="17.26953125" style="70" bestFit="1" customWidth="1"/>
    <col min="4120" max="4120" width="18" style="70" bestFit="1" customWidth="1"/>
    <col min="4121" max="4121" width="18.26953125" style="70" bestFit="1" customWidth="1"/>
    <col min="4122" max="4122" width="14.26953125" style="70" bestFit="1" customWidth="1"/>
    <col min="4123" max="4350" width="9.26953125" style="70"/>
    <col min="4351" max="4351" width="6" style="70" customWidth="1"/>
    <col min="4352" max="4352" width="11.26953125" style="70" customWidth="1"/>
    <col min="4353" max="4353" width="12.54296875" style="70" bestFit="1" customWidth="1"/>
    <col min="4354" max="4354" width="56.54296875" style="70" customWidth="1"/>
    <col min="4355" max="4355" width="4.54296875" style="70" customWidth="1"/>
    <col min="4356" max="4356" width="15.7265625" style="70" customWidth="1"/>
    <col min="4357" max="4365" width="16.7265625" style="70" customWidth="1"/>
    <col min="4366" max="4366" width="35.54296875" style="70" bestFit="1" customWidth="1"/>
    <col min="4367" max="4367" width="16.26953125" style="70" customWidth="1"/>
    <col min="4368" max="4368" width="15.453125" style="70" customWidth="1"/>
    <col min="4369" max="4369" width="15.453125" style="70" bestFit="1" customWidth="1"/>
    <col min="4370" max="4370" width="2.7265625" style="70" customWidth="1"/>
    <col min="4371" max="4371" width="9.26953125" style="70"/>
    <col min="4372" max="4372" width="35.453125" style="70" bestFit="1" customWidth="1"/>
    <col min="4373" max="4373" width="18.26953125" style="70" bestFit="1" customWidth="1"/>
    <col min="4374" max="4374" width="26.7265625" style="70" bestFit="1" customWidth="1"/>
    <col min="4375" max="4375" width="17.26953125" style="70" bestFit="1" customWidth="1"/>
    <col min="4376" max="4376" width="18" style="70" bestFit="1" customWidth="1"/>
    <col min="4377" max="4377" width="18.26953125" style="70" bestFit="1" customWidth="1"/>
    <col min="4378" max="4378" width="14.26953125" style="70" bestFit="1" customWidth="1"/>
    <col min="4379" max="4606" width="9.26953125" style="70"/>
    <col min="4607" max="4607" width="6" style="70" customWidth="1"/>
    <col min="4608" max="4608" width="11.26953125" style="70" customWidth="1"/>
    <col min="4609" max="4609" width="12.54296875" style="70" bestFit="1" customWidth="1"/>
    <col min="4610" max="4610" width="56.54296875" style="70" customWidth="1"/>
    <col min="4611" max="4611" width="4.54296875" style="70" customWidth="1"/>
    <col min="4612" max="4612" width="15.7265625" style="70" customWidth="1"/>
    <col min="4613" max="4621" width="16.7265625" style="70" customWidth="1"/>
    <col min="4622" max="4622" width="35.54296875" style="70" bestFit="1" customWidth="1"/>
    <col min="4623" max="4623" width="16.26953125" style="70" customWidth="1"/>
    <col min="4624" max="4624" width="15.453125" style="70" customWidth="1"/>
    <col min="4625" max="4625" width="15.453125" style="70" bestFit="1" customWidth="1"/>
    <col min="4626" max="4626" width="2.7265625" style="70" customWidth="1"/>
    <col min="4627" max="4627" width="9.26953125" style="70"/>
    <col min="4628" max="4628" width="35.453125" style="70" bestFit="1" customWidth="1"/>
    <col min="4629" max="4629" width="18.26953125" style="70" bestFit="1" customWidth="1"/>
    <col min="4630" max="4630" width="26.7265625" style="70" bestFit="1" customWidth="1"/>
    <col min="4631" max="4631" width="17.26953125" style="70" bestFit="1" customWidth="1"/>
    <col min="4632" max="4632" width="18" style="70" bestFit="1" customWidth="1"/>
    <col min="4633" max="4633" width="18.26953125" style="70" bestFit="1" customWidth="1"/>
    <col min="4634" max="4634" width="14.26953125" style="70" bestFit="1" customWidth="1"/>
    <col min="4635" max="4862" width="9.26953125" style="70"/>
    <col min="4863" max="4863" width="6" style="70" customWidth="1"/>
    <col min="4864" max="4864" width="11.26953125" style="70" customWidth="1"/>
    <col min="4865" max="4865" width="12.54296875" style="70" bestFit="1" customWidth="1"/>
    <col min="4866" max="4866" width="56.54296875" style="70" customWidth="1"/>
    <col min="4867" max="4867" width="4.54296875" style="70" customWidth="1"/>
    <col min="4868" max="4868" width="15.7265625" style="70" customWidth="1"/>
    <col min="4869" max="4877" width="16.7265625" style="70" customWidth="1"/>
    <col min="4878" max="4878" width="35.54296875" style="70" bestFit="1" customWidth="1"/>
    <col min="4879" max="4879" width="16.26953125" style="70" customWidth="1"/>
    <col min="4880" max="4880" width="15.453125" style="70" customWidth="1"/>
    <col min="4881" max="4881" width="15.453125" style="70" bestFit="1" customWidth="1"/>
    <col min="4882" max="4882" width="2.7265625" style="70" customWidth="1"/>
    <col min="4883" max="4883" width="9.26953125" style="70"/>
    <col min="4884" max="4884" width="35.453125" style="70" bestFit="1" customWidth="1"/>
    <col min="4885" max="4885" width="18.26953125" style="70" bestFit="1" customWidth="1"/>
    <col min="4886" max="4886" width="26.7265625" style="70" bestFit="1" customWidth="1"/>
    <col min="4887" max="4887" width="17.26953125" style="70" bestFit="1" customWidth="1"/>
    <col min="4888" max="4888" width="18" style="70" bestFit="1" customWidth="1"/>
    <col min="4889" max="4889" width="18.26953125" style="70" bestFit="1" customWidth="1"/>
    <col min="4890" max="4890" width="14.26953125" style="70" bestFit="1" customWidth="1"/>
    <col min="4891" max="5118" width="9.26953125" style="70"/>
    <col min="5119" max="5119" width="6" style="70" customWidth="1"/>
    <col min="5120" max="5120" width="11.26953125" style="70" customWidth="1"/>
    <col min="5121" max="5121" width="12.54296875" style="70" bestFit="1" customWidth="1"/>
    <col min="5122" max="5122" width="56.54296875" style="70" customWidth="1"/>
    <col min="5123" max="5123" width="4.54296875" style="70" customWidth="1"/>
    <col min="5124" max="5124" width="15.7265625" style="70" customWidth="1"/>
    <col min="5125" max="5133" width="16.7265625" style="70" customWidth="1"/>
    <col min="5134" max="5134" width="35.54296875" style="70" bestFit="1" customWidth="1"/>
    <col min="5135" max="5135" width="16.26953125" style="70" customWidth="1"/>
    <col min="5136" max="5136" width="15.453125" style="70" customWidth="1"/>
    <col min="5137" max="5137" width="15.453125" style="70" bestFit="1" customWidth="1"/>
    <col min="5138" max="5138" width="2.7265625" style="70" customWidth="1"/>
    <col min="5139" max="5139" width="9.26953125" style="70"/>
    <col min="5140" max="5140" width="35.453125" style="70" bestFit="1" customWidth="1"/>
    <col min="5141" max="5141" width="18.26953125" style="70" bestFit="1" customWidth="1"/>
    <col min="5142" max="5142" width="26.7265625" style="70" bestFit="1" customWidth="1"/>
    <col min="5143" max="5143" width="17.26953125" style="70" bestFit="1" customWidth="1"/>
    <col min="5144" max="5144" width="18" style="70" bestFit="1" customWidth="1"/>
    <col min="5145" max="5145" width="18.26953125" style="70" bestFit="1" customWidth="1"/>
    <col min="5146" max="5146" width="14.26953125" style="70" bestFit="1" customWidth="1"/>
    <col min="5147" max="5374" width="9.26953125" style="70"/>
    <col min="5375" max="5375" width="6" style="70" customWidth="1"/>
    <col min="5376" max="5376" width="11.26953125" style="70" customWidth="1"/>
    <col min="5377" max="5377" width="12.54296875" style="70" bestFit="1" customWidth="1"/>
    <col min="5378" max="5378" width="56.54296875" style="70" customWidth="1"/>
    <col min="5379" max="5379" width="4.54296875" style="70" customWidth="1"/>
    <col min="5380" max="5380" width="15.7265625" style="70" customWidth="1"/>
    <col min="5381" max="5389" width="16.7265625" style="70" customWidth="1"/>
    <col min="5390" max="5390" width="35.54296875" style="70" bestFit="1" customWidth="1"/>
    <col min="5391" max="5391" width="16.26953125" style="70" customWidth="1"/>
    <col min="5392" max="5392" width="15.453125" style="70" customWidth="1"/>
    <col min="5393" max="5393" width="15.453125" style="70" bestFit="1" customWidth="1"/>
    <col min="5394" max="5394" width="2.7265625" style="70" customWidth="1"/>
    <col min="5395" max="5395" width="9.26953125" style="70"/>
    <col min="5396" max="5396" width="35.453125" style="70" bestFit="1" customWidth="1"/>
    <col min="5397" max="5397" width="18.26953125" style="70" bestFit="1" customWidth="1"/>
    <col min="5398" max="5398" width="26.7265625" style="70" bestFit="1" customWidth="1"/>
    <col min="5399" max="5399" width="17.26953125" style="70" bestFit="1" customWidth="1"/>
    <col min="5400" max="5400" width="18" style="70" bestFit="1" customWidth="1"/>
    <col min="5401" max="5401" width="18.26953125" style="70" bestFit="1" customWidth="1"/>
    <col min="5402" max="5402" width="14.26953125" style="70" bestFit="1" customWidth="1"/>
    <col min="5403" max="5630" width="9.26953125" style="70"/>
    <col min="5631" max="5631" width="6" style="70" customWidth="1"/>
    <col min="5632" max="5632" width="11.26953125" style="70" customWidth="1"/>
    <col min="5633" max="5633" width="12.54296875" style="70" bestFit="1" customWidth="1"/>
    <col min="5634" max="5634" width="56.54296875" style="70" customWidth="1"/>
    <col min="5635" max="5635" width="4.54296875" style="70" customWidth="1"/>
    <col min="5636" max="5636" width="15.7265625" style="70" customWidth="1"/>
    <col min="5637" max="5645" width="16.7265625" style="70" customWidth="1"/>
    <col min="5646" max="5646" width="35.54296875" style="70" bestFit="1" customWidth="1"/>
    <col min="5647" max="5647" width="16.26953125" style="70" customWidth="1"/>
    <col min="5648" max="5648" width="15.453125" style="70" customWidth="1"/>
    <col min="5649" max="5649" width="15.453125" style="70" bestFit="1" customWidth="1"/>
    <col min="5650" max="5650" width="2.7265625" style="70" customWidth="1"/>
    <col min="5651" max="5651" width="9.26953125" style="70"/>
    <col min="5652" max="5652" width="35.453125" style="70" bestFit="1" customWidth="1"/>
    <col min="5653" max="5653" width="18.26953125" style="70" bestFit="1" customWidth="1"/>
    <col min="5654" max="5654" width="26.7265625" style="70" bestFit="1" customWidth="1"/>
    <col min="5655" max="5655" width="17.26953125" style="70" bestFit="1" customWidth="1"/>
    <col min="5656" max="5656" width="18" style="70" bestFit="1" customWidth="1"/>
    <col min="5657" max="5657" width="18.26953125" style="70" bestFit="1" customWidth="1"/>
    <col min="5658" max="5658" width="14.26953125" style="70" bestFit="1" customWidth="1"/>
    <col min="5659" max="5886" width="9.26953125" style="70"/>
    <col min="5887" max="5887" width="6" style="70" customWidth="1"/>
    <col min="5888" max="5888" width="11.26953125" style="70" customWidth="1"/>
    <col min="5889" max="5889" width="12.54296875" style="70" bestFit="1" customWidth="1"/>
    <col min="5890" max="5890" width="56.54296875" style="70" customWidth="1"/>
    <col min="5891" max="5891" width="4.54296875" style="70" customWidth="1"/>
    <col min="5892" max="5892" width="15.7265625" style="70" customWidth="1"/>
    <col min="5893" max="5901" width="16.7265625" style="70" customWidth="1"/>
    <col min="5902" max="5902" width="35.54296875" style="70" bestFit="1" customWidth="1"/>
    <col min="5903" max="5903" width="16.26953125" style="70" customWidth="1"/>
    <col min="5904" max="5904" width="15.453125" style="70" customWidth="1"/>
    <col min="5905" max="5905" width="15.453125" style="70" bestFit="1" customWidth="1"/>
    <col min="5906" max="5906" width="2.7265625" style="70" customWidth="1"/>
    <col min="5907" max="5907" width="9.26953125" style="70"/>
    <col min="5908" max="5908" width="35.453125" style="70" bestFit="1" customWidth="1"/>
    <col min="5909" max="5909" width="18.26953125" style="70" bestFit="1" customWidth="1"/>
    <col min="5910" max="5910" width="26.7265625" style="70" bestFit="1" customWidth="1"/>
    <col min="5911" max="5911" width="17.26953125" style="70" bestFit="1" customWidth="1"/>
    <col min="5912" max="5912" width="18" style="70" bestFit="1" customWidth="1"/>
    <col min="5913" max="5913" width="18.26953125" style="70" bestFit="1" customWidth="1"/>
    <col min="5914" max="5914" width="14.26953125" style="70" bestFit="1" customWidth="1"/>
    <col min="5915" max="6142" width="9.26953125" style="70"/>
    <col min="6143" max="6143" width="6" style="70" customWidth="1"/>
    <col min="6144" max="6144" width="11.26953125" style="70" customWidth="1"/>
    <col min="6145" max="6145" width="12.54296875" style="70" bestFit="1" customWidth="1"/>
    <col min="6146" max="6146" width="56.54296875" style="70" customWidth="1"/>
    <col min="6147" max="6147" width="4.54296875" style="70" customWidth="1"/>
    <col min="6148" max="6148" width="15.7265625" style="70" customWidth="1"/>
    <col min="6149" max="6157" width="16.7265625" style="70" customWidth="1"/>
    <col min="6158" max="6158" width="35.54296875" style="70" bestFit="1" customWidth="1"/>
    <col min="6159" max="6159" width="16.26953125" style="70" customWidth="1"/>
    <col min="6160" max="6160" width="15.453125" style="70" customWidth="1"/>
    <col min="6161" max="6161" width="15.453125" style="70" bestFit="1" customWidth="1"/>
    <col min="6162" max="6162" width="2.7265625" style="70" customWidth="1"/>
    <col min="6163" max="6163" width="9.26953125" style="70"/>
    <col min="6164" max="6164" width="35.453125" style="70" bestFit="1" customWidth="1"/>
    <col min="6165" max="6165" width="18.26953125" style="70" bestFit="1" customWidth="1"/>
    <col min="6166" max="6166" width="26.7265625" style="70" bestFit="1" customWidth="1"/>
    <col min="6167" max="6167" width="17.26953125" style="70" bestFit="1" customWidth="1"/>
    <col min="6168" max="6168" width="18" style="70" bestFit="1" customWidth="1"/>
    <col min="6169" max="6169" width="18.26953125" style="70" bestFit="1" customWidth="1"/>
    <col min="6170" max="6170" width="14.26953125" style="70" bestFit="1" customWidth="1"/>
    <col min="6171" max="6398" width="9.26953125" style="70"/>
    <col min="6399" max="6399" width="6" style="70" customWidth="1"/>
    <col min="6400" max="6400" width="11.26953125" style="70" customWidth="1"/>
    <col min="6401" max="6401" width="12.54296875" style="70" bestFit="1" customWidth="1"/>
    <col min="6402" max="6402" width="56.54296875" style="70" customWidth="1"/>
    <col min="6403" max="6403" width="4.54296875" style="70" customWidth="1"/>
    <col min="6404" max="6404" width="15.7265625" style="70" customWidth="1"/>
    <col min="6405" max="6413" width="16.7265625" style="70" customWidth="1"/>
    <col min="6414" max="6414" width="35.54296875" style="70" bestFit="1" customWidth="1"/>
    <col min="6415" max="6415" width="16.26953125" style="70" customWidth="1"/>
    <col min="6416" max="6416" width="15.453125" style="70" customWidth="1"/>
    <col min="6417" max="6417" width="15.453125" style="70" bestFit="1" customWidth="1"/>
    <col min="6418" max="6418" width="2.7265625" style="70" customWidth="1"/>
    <col min="6419" max="6419" width="9.26953125" style="70"/>
    <col min="6420" max="6420" width="35.453125" style="70" bestFit="1" customWidth="1"/>
    <col min="6421" max="6421" width="18.26953125" style="70" bestFit="1" customWidth="1"/>
    <col min="6422" max="6422" width="26.7265625" style="70" bestFit="1" customWidth="1"/>
    <col min="6423" max="6423" width="17.26953125" style="70" bestFit="1" customWidth="1"/>
    <col min="6424" max="6424" width="18" style="70" bestFit="1" customWidth="1"/>
    <col min="6425" max="6425" width="18.26953125" style="70" bestFit="1" customWidth="1"/>
    <col min="6426" max="6426" width="14.26953125" style="70" bestFit="1" customWidth="1"/>
    <col min="6427" max="6654" width="9.26953125" style="70"/>
    <col min="6655" max="6655" width="6" style="70" customWidth="1"/>
    <col min="6656" max="6656" width="11.26953125" style="70" customWidth="1"/>
    <col min="6657" max="6657" width="12.54296875" style="70" bestFit="1" customWidth="1"/>
    <col min="6658" max="6658" width="56.54296875" style="70" customWidth="1"/>
    <col min="6659" max="6659" width="4.54296875" style="70" customWidth="1"/>
    <col min="6660" max="6660" width="15.7265625" style="70" customWidth="1"/>
    <col min="6661" max="6669" width="16.7265625" style="70" customWidth="1"/>
    <col min="6670" max="6670" width="35.54296875" style="70" bestFit="1" customWidth="1"/>
    <col min="6671" max="6671" width="16.26953125" style="70" customWidth="1"/>
    <col min="6672" max="6672" width="15.453125" style="70" customWidth="1"/>
    <col min="6673" max="6673" width="15.453125" style="70" bestFit="1" customWidth="1"/>
    <col min="6674" max="6674" width="2.7265625" style="70" customWidth="1"/>
    <col min="6675" max="6675" width="9.26953125" style="70"/>
    <col min="6676" max="6676" width="35.453125" style="70" bestFit="1" customWidth="1"/>
    <col min="6677" max="6677" width="18.26953125" style="70" bestFit="1" customWidth="1"/>
    <col min="6678" max="6678" width="26.7265625" style="70" bestFit="1" customWidth="1"/>
    <col min="6679" max="6679" width="17.26953125" style="70" bestFit="1" customWidth="1"/>
    <col min="6680" max="6680" width="18" style="70" bestFit="1" customWidth="1"/>
    <col min="6681" max="6681" width="18.26953125" style="70" bestFit="1" customWidth="1"/>
    <col min="6682" max="6682" width="14.26953125" style="70" bestFit="1" customWidth="1"/>
    <col min="6683" max="6910" width="9.26953125" style="70"/>
    <col min="6911" max="6911" width="6" style="70" customWidth="1"/>
    <col min="6912" max="6912" width="11.26953125" style="70" customWidth="1"/>
    <col min="6913" max="6913" width="12.54296875" style="70" bestFit="1" customWidth="1"/>
    <col min="6914" max="6914" width="56.54296875" style="70" customWidth="1"/>
    <col min="6915" max="6915" width="4.54296875" style="70" customWidth="1"/>
    <col min="6916" max="6916" width="15.7265625" style="70" customWidth="1"/>
    <col min="6917" max="6925" width="16.7265625" style="70" customWidth="1"/>
    <col min="6926" max="6926" width="35.54296875" style="70" bestFit="1" customWidth="1"/>
    <col min="6927" max="6927" width="16.26953125" style="70" customWidth="1"/>
    <col min="6928" max="6928" width="15.453125" style="70" customWidth="1"/>
    <col min="6929" max="6929" width="15.453125" style="70" bestFit="1" customWidth="1"/>
    <col min="6930" max="6930" width="2.7265625" style="70" customWidth="1"/>
    <col min="6931" max="6931" width="9.26953125" style="70"/>
    <col min="6932" max="6932" width="35.453125" style="70" bestFit="1" customWidth="1"/>
    <col min="6933" max="6933" width="18.26953125" style="70" bestFit="1" customWidth="1"/>
    <col min="6934" max="6934" width="26.7265625" style="70" bestFit="1" customWidth="1"/>
    <col min="6935" max="6935" width="17.26953125" style="70" bestFit="1" customWidth="1"/>
    <col min="6936" max="6936" width="18" style="70" bestFit="1" customWidth="1"/>
    <col min="6937" max="6937" width="18.26953125" style="70" bestFit="1" customWidth="1"/>
    <col min="6938" max="6938" width="14.26953125" style="70" bestFit="1" customWidth="1"/>
    <col min="6939" max="7166" width="9.26953125" style="70"/>
    <col min="7167" max="7167" width="6" style="70" customWidth="1"/>
    <col min="7168" max="7168" width="11.26953125" style="70" customWidth="1"/>
    <col min="7169" max="7169" width="12.54296875" style="70" bestFit="1" customWidth="1"/>
    <col min="7170" max="7170" width="56.54296875" style="70" customWidth="1"/>
    <col min="7171" max="7171" width="4.54296875" style="70" customWidth="1"/>
    <col min="7172" max="7172" width="15.7265625" style="70" customWidth="1"/>
    <col min="7173" max="7181" width="16.7265625" style="70" customWidth="1"/>
    <col min="7182" max="7182" width="35.54296875" style="70" bestFit="1" customWidth="1"/>
    <col min="7183" max="7183" width="16.26953125" style="70" customWidth="1"/>
    <col min="7184" max="7184" width="15.453125" style="70" customWidth="1"/>
    <col min="7185" max="7185" width="15.453125" style="70" bestFit="1" customWidth="1"/>
    <col min="7186" max="7186" width="2.7265625" style="70" customWidth="1"/>
    <col min="7187" max="7187" width="9.26953125" style="70"/>
    <col min="7188" max="7188" width="35.453125" style="70" bestFit="1" customWidth="1"/>
    <col min="7189" max="7189" width="18.26953125" style="70" bestFit="1" customWidth="1"/>
    <col min="7190" max="7190" width="26.7265625" style="70" bestFit="1" customWidth="1"/>
    <col min="7191" max="7191" width="17.26953125" style="70" bestFit="1" customWidth="1"/>
    <col min="7192" max="7192" width="18" style="70" bestFit="1" customWidth="1"/>
    <col min="7193" max="7193" width="18.26953125" style="70" bestFit="1" customWidth="1"/>
    <col min="7194" max="7194" width="14.26953125" style="70" bestFit="1" customWidth="1"/>
    <col min="7195" max="7422" width="9.26953125" style="70"/>
    <col min="7423" max="7423" width="6" style="70" customWidth="1"/>
    <col min="7424" max="7424" width="11.26953125" style="70" customWidth="1"/>
    <col min="7425" max="7425" width="12.54296875" style="70" bestFit="1" customWidth="1"/>
    <col min="7426" max="7426" width="56.54296875" style="70" customWidth="1"/>
    <col min="7427" max="7427" width="4.54296875" style="70" customWidth="1"/>
    <col min="7428" max="7428" width="15.7265625" style="70" customWidth="1"/>
    <col min="7429" max="7437" width="16.7265625" style="70" customWidth="1"/>
    <col min="7438" max="7438" width="35.54296875" style="70" bestFit="1" customWidth="1"/>
    <col min="7439" max="7439" width="16.26953125" style="70" customWidth="1"/>
    <col min="7440" max="7440" width="15.453125" style="70" customWidth="1"/>
    <col min="7441" max="7441" width="15.453125" style="70" bestFit="1" customWidth="1"/>
    <col min="7442" max="7442" width="2.7265625" style="70" customWidth="1"/>
    <col min="7443" max="7443" width="9.26953125" style="70"/>
    <col min="7444" max="7444" width="35.453125" style="70" bestFit="1" customWidth="1"/>
    <col min="7445" max="7445" width="18.26953125" style="70" bestFit="1" customWidth="1"/>
    <col min="7446" max="7446" width="26.7265625" style="70" bestFit="1" customWidth="1"/>
    <col min="7447" max="7447" width="17.26953125" style="70" bestFit="1" customWidth="1"/>
    <col min="7448" max="7448" width="18" style="70" bestFit="1" customWidth="1"/>
    <col min="7449" max="7449" width="18.26953125" style="70" bestFit="1" customWidth="1"/>
    <col min="7450" max="7450" width="14.26953125" style="70" bestFit="1" customWidth="1"/>
    <col min="7451" max="7678" width="9.26953125" style="70"/>
    <col min="7679" max="7679" width="6" style="70" customWidth="1"/>
    <col min="7680" max="7680" width="11.26953125" style="70" customWidth="1"/>
    <col min="7681" max="7681" width="12.54296875" style="70" bestFit="1" customWidth="1"/>
    <col min="7682" max="7682" width="56.54296875" style="70" customWidth="1"/>
    <col min="7683" max="7683" width="4.54296875" style="70" customWidth="1"/>
    <col min="7684" max="7684" width="15.7265625" style="70" customWidth="1"/>
    <col min="7685" max="7693" width="16.7265625" style="70" customWidth="1"/>
    <col min="7694" max="7694" width="35.54296875" style="70" bestFit="1" customWidth="1"/>
    <col min="7695" max="7695" width="16.26953125" style="70" customWidth="1"/>
    <col min="7696" max="7696" width="15.453125" style="70" customWidth="1"/>
    <col min="7697" max="7697" width="15.453125" style="70" bestFit="1" customWidth="1"/>
    <col min="7698" max="7698" width="2.7265625" style="70" customWidth="1"/>
    <col min="7699" max="7699" width="9.26953125" style="70"/>
    <col min="7700" max="7700" width="35.453125" style="70" bestFit="1" customWidth="1"/>
    <col min="7701" max="7701" width="18.26953125" style="70" bestFit="1" customWidth="1"/>
    <col min="7702" max="7702" width="26.7265625" style="70" bestFit="1" customWidth="1"/>
    <col min="7703" max="7703" width="17.26953125" style="70" bestFit="1" customWidth="1"/>
    <col min="7704" max="7704" width="18" style="70" bestFit="1" customWidth="1"/>
    <col min="7705" max="7705" width="18.26953125" style="70" bestFit="1" customWidth="1"/>
    <col min="7706" max="7706" width="14.26953125" style="70" bestFit="1" customWidth="1"/>
    <col min="7707" max="7934" width="9.26953125" style="70"/>
    <col min="7935" max="7935" width="6" style="70" customWidth="1"/>
    <col min="7936" max="7936" width="11.26953125" style="70" customWidth="1"/>
    <col min="7937" max="7937" width="12.54296875" style="70" bestFit="1" customWidth="1"/>
    <col min="7938" max="7938" width="56.54296875" style="70" customWidth="1"/>
    <col min="7939" max="7939" width="4.54296875" style="70" customWidth="1"/>
    <col min="7940" max="7940" width="15.7265625" style="70" customWidth="1"/>
    <col min="7941" max="7949" width="16.7265625" style="70" customWidth="1"/>
    <col min="7950" max="7950" width="35.54296875" style="70" bestFit="1" customWidth="1"/>
    <col min="7951" max="7951" width="16.26953125" style="70" customWidth="1"/>
    <col min="7952" max="7952" width="15.453125" style="70" customWidth="1"/>
    <col min="7953" max="7953" width="15.453125" style="70" bestFit="1" customWidth="1"/>
    <col min="7954" max="7954" width="2.7265625" style="70" customWidth="1"/>
    <col min="7955" max="7955" width="9.26953125" style="70"/>
    <col min="7956" max="7956" width="35.453125" style="70" bestFit="1" customWidth="1"/>
    <col min="7957" max="7957" width="18.26953125" style="70" bestFit="1" customWidth="1"/>
    <col min="7958" max="7958" width="26.7265625" style="70" bestFit="1" customWidth="1"/>
    <col min="7959" max="7959" width="17.26953125" style="70" bestFit="1" customWidth="1"/>
    <col min="7960" max="7960" width="18" style="70" bestFit="1" customWidth="1"/>
    <col min="7961" max="7961" width="18.26953125" style="70" bestFit="1" customWidth="1"/>
    <col min="7962" max="7962" width="14.26953125" style="70" bestFit="1" customWidth="1"/>
    <col min="7963" max="8190" width="9.26953125" style="70"/>
    <col min="8191" max="8191" width="6" style="70" customWidth="1"/>
    <col min="8192" max="8192" width="11.26953125" style="70" customWidth="1"/>
    <col min="8193" max="8193" width="12.54296875" style="70" bestFit="1" customWidth="1"/>
    <col min="8194" max="8194" width="56.54296875" style="70" customWidth="1"/>
    <col min="8195" max="8195" width="4.54296875" style="70" customWidth="1"/>
    <col min="8196" max="8196" width="15.7265625" style="70" customWidth="1"/>
    <col min="8197" max="8205" width="16.7265625" style="70" customWidth="1"/>
    <col min="8206" max="8206" width="35.54296875" style="70" bestFit="1" customWidth="1"/>
    <col min="8207" max="8207" width="16.26953125" style="70" customWidth="1"/>
    <col min="8208" max="8208" width="15.453125" style="70" customWidth="1"/>
    <col min="8209" max="8209" width="15.453125" style="70" bestFit="1" customWidth="1"/>
    <col min="8210" max="8210" width="2.7265625" style="70" customWidth="1"/>
    <col min="8211" max="8211" width="9.26953125" style="70"/>
    <col min="8212" max="8212" width="35.453125" style="70" bestFit="1" customWidth="1"/>
    <col min="8213" max="8213" width="18.26953125" style="70" bestFit="1" customWidth="1"/>
    <col min="8214" max="8214" width="26.7265625" style="70" bestFit="1" customWidth="1"/>
    <col min="8215" max="8215" width="17.26953125" style="70" bestFit="1" customWidth="1"/>
    <col min="8216" max="8216" width="18" style="70" bestFit="1" customWidth="1"/>
    <col min="8217" max="8217" width="18.26953125" style="70" bestFit="1" customWidth="1"/>
    <col min="8218" max="8218" width="14.26953125" style="70" bestFit="1" customWidth="1"/>
    <col min="8219" max="8446" width="9.26953125" style="70"/>
    <col min="8447" max="8447" width="6" style="70" customWidth="1"/>
    <col min="8448" max="8448" width="11.26953125" style="70" customWidth="1"/>
    <col min="8449" max="8449" width="12.54296875" style="70" bestFit="1" customWidth="1"/>
    <col min="8450" max="8450" width="56.54296875" style="70" customWidth="1"/>
    <col min="8451" max="8451" width="4.54296875" style="70" customWidth="1"/>
    <col min="8452" max="8452" width="15.7265625" style="70" customWidth="1"/>
    <col min="8453" max="8461" width="16.7265625" style="70" customWidth="1"/>
    <col min="8462" max="8462" width="35.54296875" style="70" bestFit="1" customWidth="1"/>
    <col min="8463" max="8463" width="16.26953125" style="70" customWidth="1"/>
    <col min="8464" max="8464" width="15.453125" style="70" customWidth="1"/>
    <col min="8465" max="8465" width="15.453125" style="70" bestFit="1" customWidth="1"/>
    <col min="8466" max="8466" width="2.7265625" style="70" customWidth="1"/>
    <col min="8467" max="8467" width="9.26953125" style="70"/>
    <col min="8468" max="8468" width="35.453125" style="70" bestFit="1" customWidth="1"/>
    <col min="8469" max="8469" width="18.26953125" style="70" bestFit="1" customWidth="1"/>
    <col min="8470" max="8470" width="26.7265625" style="70" bestFit="1" customWidth="1"/>
    <col min="8471" max="8471" width="17.26953125" style="70" bestFit="1" customWidth="1"/>
    <col min="8472" max="8472" width="18" style="70" bestFit="1" customWidth="1"/>
    <col min="8473" max="8473" width="18.26953125" style="70" bestFit="1" customWidth="1"/>
    <col min="8474" max="8474" width="14.26953125" style="70" bestFit="1" customWidth="1"/>
    <col min="8475" max="8702" width="9.26953125" style="70"/>
    <col min="8703" max="8703" width="6" style="70" customWidth="1"/>
    <col min="8704" max="8704" width="11.26953125" style="70" customWidth="1"/>
    <col min="8705" max="8705" width="12.54296875" style="70" bestFit="1" customWidth="1"/>
    <col min="8706" max="8706" width="56.54296875" style="70" customWidth="1"/>
    <col min="8707" max="8707" width="4.54296875" style="70" customWidth="1"/>
    <col min="8708" max="8708" width="15.7265625" style="70" customWidth="1"/>
    <col min="8709" max="8717" width="16.7265625" style="70" customWidth="1"/>
    <col min="8718" max="8718" width="35.54296875" style="70" bestFit="1" customWidth="1"/>
    <col min="8719" max="8719" width="16.26953125" style="70" customWidth="1"/>
    <col min="8720" max="8720" width="15.453125" style="70" customWidth="1"/>
    <col min="8721" max="8721" width="15.453125" style="70" bestFit="1" customWidth="1"/>
    <col min="8722" max="8722" width="2.7265625" style="70" customWidth="1"/>
    <col min="8723" max="8723" width="9.26953125" style="70"/>
    <col min="8724" max="8724" width="35.453125" style="70" bestFit="1" customWidth="1"/>
    <col min="8725" max="8725" width="18.26953125" style="70" bestFit="1" customWidth="1"/>
    <col min="8726" max="8726" width="26.7265625" style="70" bestFit="1" customWidth="1"/>
    <col min="8727" max="8727" width="17.26953125" style="70" bestFit="1" customWidth="1"/>
    <col min="8728" max="8728" width="18" style="70" bestFit="1" customWidth="1"/>
    <col min="8729" max="8729" width="18.26953125" style="70" bestFit="1" customWidth="1"/>
    <col min="8730" max="8730" width="14.26953125" style="70" bestFit="1" customWidth="1"/>
    <col min="8731" max="8958" width="9.26953125" style="70"/>
    <col min="8959" max="8959" width="6" style="70" customWidth="1"/>
    <col min="8960" max="8960" width="11.26953125" style="70" customWidth="1"/>
    <col min="8961" max="8961" width="12.54296875" style="70" bestFit="1" customWidth="1"/>
    <col min="8962" max="8962" width="56.54296875" style="70" customWidth="1"/>
    <col min="8963" max="8963" width="4.54296875" style="70" customWidth="1"/>
    <col min="8964" max="8964" width="15.7265625" style="70" customWidth="1"/>
    <col min="8965" max="8973" width="16.7265625" style="70" customWidth="1"/>
    <col min="8974" max="8974" width="35.54296875" style="70" bestFit="1" customWidth="1"/>
    <col min="8975" max="8975" width="16.26953125" style="70" customWidth="1"/>
    <col min="8976" max="8976" width="15.453125" style="70" customWidth="1"/>
    <col min="8977" max="8977" width="15.453125" style="70" bestFit="1" customWidth="1"/>
    <col min="8978" max="8978" width="2.7265625" style="70" customWidth="1"/>
    <col min="8979" max="8979" width="9.26953125" style="70"/>
    <col min="8980" max="8980" width="35.453125" style="70" bestFit="1" customWidth="1"/>
    <col min="8981" max="8981" width="18.26953125" style="70" bestFit="1" customWidth="1"/>
    <col min="8982" max="8982" width="26.7265625" style="70" bestFit="1" customWidth="1"/>
    <col min="8983" max="8983" width="17.26953125" style="70" bestFit="1" customWidth="1"/>
    <col min="8984" max="8984" width="18" style="70" bestFit="1" customWidth="1"/>
    <col min="8985" max="8985" width="18.26953125" style="70" bestFit="1" customWidth="1"/>
    <col min="8986" max="8986" width="14.26953125" style="70" bestFit="1" customWidth="1"/>
    <col min="8987" max="9214" width="9.26953125" style="70"/>
    <col min="9215" max="9215" width="6" style="70" customWidth="1"/>
    <col min="9216" max="9216" width="11.26953125" style="70" customWidth="1"/>
    <col min="9217" max="9217" width="12.54296875" style="70" bestFit="1" customWidth="1"/>
    <col min="9218" max="9218" width="56.54296875" style="70" customWidth="1"/>
    <col min="9219" max="9219" width="4.54296875" style="70" customWidth="1"/>
    <col min="9220" max="9220" width="15.7265625" style="70" customWidth="1"/>
    <col min="9221" max="9229" width="16.7265625" style="70" customWidth="1"/>
    <col min="9230" max="9230" width="35.54296875" style="70" bestFit="1" customWidth="1"/>
    <col min="9231" max="9231" width="16.26953125" style="70" customWidth="1"/>
    <col min="9232" max="9232" width="15.453125" style="70" customWidth="1"/>
    <col min="9233" max="9233" width="15.453125" style="70" bestFit="1" customWidth="1"/>
    <col min="9234" max="9234" width="2.7265625" style="70" customWidth="1"/>
    <col min="9235" max="9235" width="9.26953125" style="70"/>
    <col min="9236" max="9236" width="35.453125" style="70" bestFit="1" customWidth="1"/>
    <col min="9237" max="9237" width="18.26953125" style="70" bestFit="1" customWidth="1"/>
    <col min="9238" max="9238" width="26.7265625" style="70" bestFit="1" customWidth="1"/>
    <col min="9239" max="9239" width="17.26953125" style="70" bestFit="1" customWidth="1"/>
    <col min="9240" max="9240" width="18" style="70" bestFit="1" customWidth="1"/>
    <col min="9241" max="9241" width="18.26953125" style="70" bestFit="1" customWidth="1"/>
    <col min="9242" max="9242" width="14.26953125" style="70" bestFit="1" customWidth="1"/>
    <col min="9243" max="9470" width="9.26953125" style="70"/>
    <col min="9471" max="9471" width="6" style="70" customWidth="1"/>
    <col min="9472" max="9472" width="11.26953125" style="70" customWidth="1"/>
    <col min="9473" max="9473" width="12.54296875" style="70" bestFit="1" customWidth="1"/>
    <col min="9474" max="9474" width="56.54296875" style="70" customWidth="1"/>
    <col min="9475" max="9475" width="4.54296875" style="70" customWidth="1"/>
    <col min="9476" max="9476" width="15.7265625" style="70" customWidth="1"/>
    <col min="9477" max="9485" width="16.7265625" style="70" customWidth="1"/>
    <col min="9486" max="9486" width="35.54296875" style="70" bestFit="1" customWidth="1"/>
    <col min="9487" max="9487" width="16.26953125" style="70" customWidth="1"/>
    <col min="9488" max="9488" width="15.453125" style="70" customWidth="1"/>
    <col min="9489" max="9489" width="15.453125" style="70" bestFit="1" customWidth="1"/>
    <col min="9490" max="9490" width="2.7265625" style="70" customWidth="1"/>
    <col min="9491" max="9491" width="9.26953125" style="70"/>
    <col min="9492" max="9492" width="35.453125" style="70" bestFit="1" customWidth="1"/>
    <col min="9493" max="9493" width="18.26953125" style="70" bestFit="1" customWidth="1"/>
    <col min="9494" max="9494" width="26.7265625" style="70" bestFit="1" customWidth="1"/>
    <col min="9495" max="9495" width="17.26953125" style="70" bestFit="1" customWidth="1"/>
    <col min="9496" max="9496" width="18" style="70" bestFit="1" customWidth="1"/>
    <col min="9497" max="9497" width="18.26953125" style="70" bestFit="1" customWidth="1"/>
    <col min="9498" max="9498" width="14.26953125" style="70" bestFit="1" customWidth="1"/>
    <col min="9499" max="9726" width="9.26953125" style="70"/>
    <col min="9727" max="9727" width="6" style="70" customWidth="1"/>
    <col min="9728" max="9728" width="11.26953125" style="70" customWidth="1"/>
    <col min="9729" max="9729" width="12.54296875" style="70" bestFit="1" customWidth="1"/>
    <col min="9730" max="9730" width="56.54296875" style="70" customWidth="1"/>
    <col min="9731" max="9731" width="4.54296875" style="70" customWidth="1"/>
    <col min="9732" max="9732" width="15.7265625" style="70" customWidth="1"/>
    <col min="9733" max="9741" width="16.7265625" style="70" customWidth="1"/>
    <col min="9742" max="9742" width="35.54296875" style="70" bestFit="1" customWidth="1"/>
    <col min="9743" max="9743" width="16.26953125" style="70" customWidth="1"/>
    <col min="9744" max="9744" width="15.453125" style="70" customWidth="1"/>
    <col min="9745" max="9745" width="15.453125" style="70" bestFit="1" customWidth="1"/>
    <col min="9746" max="9746" width="2.7265625" style="70" customWidth="1"/>
    <col min="9747" max="9747" width="9.26953125" style="70"/>
    <col min="9748" max="9748" width="35.453125" style="70" bestFit="1" customWidth="1"/>
    <col min="9749" max="9749" width="18.26953125" style="70" bestFit="1" customWidth="1"/>
    <col min="9750" max="9750" width="26.7265625" style="70" bestFit="1" customWidth="1"/>
    <col min="9751" max="9751" width="17.26953125" style="70" bestFit="1" customWidth="1"/>
    <col min="9752" max="9752" width="18" style="70" bestFit="1" customWidth="1"/>
    <col min="9753" max="9753" width="18.26953125" style="70" bestFit="1" customWidth="1"/>
    <col min="9754" max="9754" width="14.26953125" style="70" bestFit="1" customWidth="1"/>
    <col min="9755" max="9982" width="9.26953125" style="70"/>
    <col min="9983" max="9983" width="6" style="70" customWidth="1"/>
    <col min="9984" max="9984" width="11.26953125" style="70" customWidth="1"/>
    <col min="9985" max="9985" width="12.54296875" style="70" bestFit="1" customWidth="1"/>
    <col min="9986" max="9986" width="56.54296875" style="70" customWidth="1"/>
    <col min="9987" max="9987" width="4.54296875" style="70" customWidth="1"/>
    <col min="9988" max="9988" width="15.7265625" style="70" customWidth="1"/>
    <col min="9989" max="9997" width="16.7265625" style="70" customWidth="1"/>
    <col min="9998" max="9998" width="35.54296875" style="70" bestFit="1" customWidth="1"/>
    <col min="9999" max="9999" width="16.26953125" style="70" customWidth="1"/>
    <col min="10000" max="10000" width="15.453125" style="70" customWidth="1"/>
    <col min="10001" max="10001" width="15.453125" style="70" bestFit="1" customWidth="1"/>
    <col min="10002" max="10002" width="2.7265625" style="70" customWidth="1"/>
    <col min="10003" max="10003" width="9.26953125" style="70"/>
    <col min="10004" max="10004" width="35.453125" style="70" bestFit="1" customWidth="1"/>
    <col min="10005" max="10005" width="18.26953125" style="70" bestFit="1" customWidth="1"/>
    <col min="10006" max="10006" width="26.7265625" style="70" bestFit="1" customWidth="1"/>
    <col min="10007" max="10007" width="17.26953125" style="70" bestFit="1" customWidth="1"/>
    <col min="10008" max="10008" width="18" style="70" bestFit="1" customWidth="1"/>
    <col min="10009" max="10009" width="18.26953125" style="70" bestFit="1" customWidth="1"/>
    <col min="10010" max="10010" width="14.26953125" style="70" bestFit="1" customWidth="1"/>
    <col min="10011" max="10238" width="9.26953125" style="70"/>
    <col min="10239" max="10239" width="6" style="70" customWidth="1"/>
    <col min="10240" max="10240" width="11.26953125" style="70" customWidth="1"/>
    <col min="10241" max="10241" width="12.54296875" style="70" bestFit="1" customWidth="1"/>
    <col min="10242" max="10242" width="56.54296875" style="70" customWidth="1"/>
    <col min="10243" max="10243" width="4.54296875" style="70" customWidth="1"/>
    <col min="10244" max="10244" width="15.7265625" style="70" customWidth="1"/>
    <col min="10245" max="10253" width="16.7265625" style="70" customWidth="1"/>
    <col min="10254" max="10254" width="35.54296875" style="70" bestFit="1" customWidth="1"/>
    <col min="10255" max="10255" width="16.26953125" style="70" customWidth="1"/>
    <col min="10256" max="10256" width="15.453125" style="70" customWidth="1"/>
    <col min="10257" max="10257" width="15.453125" style="70" bestFit="1" customWidth="1"/>
    <col min="10258" max="10258" width="2.7265625" style="70" customWidth="1"/>
    <col min="10259" max="10259" width="9.26953125" style="70"/>
    <col min="10260" max="10260" width="35.453125" style="70" bestFit="1" customWidth="1"/>
    <col min="10261" max="10261" width="18.26953125" style="70" bestFit="1" customWidth="1"/>
    <col min="10262" max="10262" width="26.7265625" style="70" bestFit="1" customWidth="1"/>
    <col min="10263" max="10263" width="17.26953125" style="70" bestFit="1" customWidth="1"/>
    <col min="10264" max="10264" width="18" style="70" bestFit="1" customWidth="1"/>
    <col min="10265" max="10265" width="18.26953125" style="70" bestFit="1" customWidth="1"/>
    <col min="10266" max="10266" width="14.26953125" style="70" bestFit="1" customWidth="1"/>
    <col min="10267" max="10494" width="9.26953125" style="70"/>
    <col min="10495" max="10495" width="6" style="70" customWidth="1"/>
    <col min="10496" max="10496" width="11.26953125" style="70" customWidth="1"/>
    <col min="10497" max="10497" width="12.54296875" style="70" bestFit="1" customWidth="1"/>
    <col min="10498" max="10498" width="56.54296875" style="70" customWidth="1"/>
    <col min="10499" max="10499" width="4.54296875" style="70" customWidth="1"/>
    <col min="10500" max="10500" width="15.7265625" style="70" customWidth="1"/>
    <col min="10501" max="10509" width="16.7265625" style="70" customWidth="1"/>
    <col min="10510" max="10510" width="35.54296875" style="70" bestFit="1" customWidth="1"/>
    <col min="10511" max="10511" width="16.26953125" style="70" customWidth="1"/>
    <col min="10512" max="10512" width="15.453125" style="70" customWidth="1"/>
    <col min="10513" max="10513" width="15.453125" style="70" bestFit="1" customWidth="1"/>
    <col min="10514" max="10514" width="2.7265625" style="70" customWidth="1"/>
    <col min="10515" max="10515" width="9.26953125" style="70"/>
    <col min="10516" max="10516" width="35.453125" style="70" bestFit="1" customWidth="1"/>
    <col min="10517" max="10517" width="18.26953125" style="70" bestFit="1" customWidth="1"/>
    <col min="10518" max="10518" width="26.7265625" style="70" bestFit="1" customWidth="1"/>
    <col min="10519" max="10519" width="17.26953125" style="70" bestFit="1" customWidth="1"/>
    <col min="10520" max="10520" width="18" style="70" bestFit="1" customWidth="1"/>
    <col min="10521" max="10521" width="18.26953125" style="70" bestFit="1" customWidth="1"/>
    <col min="10522" max="10522" width="14.26953125" style="70" bestFit="1" customWidth="1"/>
    <col min="10523" max="10750" width="9.26953125" style="70"/>
    <col min="10751" max="10751" width="6" style="70" customWidth="1"/>
    <col min="10752" max="10752" width="11.26953125" style="70" customWidth="1"/>
    <col min="10753" max="10753" width="12.54296875" style="70" bestFit="1" customWidth="1"/>
    <col min="10754" max="10754" width="56.54296875" style="70" customWidth="1"/>
    <col min="10755" max="10755" width="4.54296875" style="70" customWidth="1"/>
    <col min="10756" max="10756" width="15.7265625" style="70" customWidth="1"/>
    <col min="10757" max="10765" width="16.7265625" style="70" customWidth="1"/>
    <col min="10766" max="10766" width="35.54296875" style="70" bestFit="1" customWidth="1"/>
    <col min="10767" max="10767" width="16.26953125" style="70" customWidth="1"/>
    <col min="10768" max="10768" width="15.453125" style="70" customWidth="1"/>
    <col min="10769" max="10769" width="15.453125" style="70" bestFit="1" customWidth="1"/>
    <col min="10770" max="10770" width="2.7265625" style="70" customWidth="1"/>
    <col min="10771" max="10771" width="9.26953125" style="70"/>
    <col min="10772" max="10772" width="35.453125" style="70" bestFit="1" customWidth="1"/>
    <col min="10773" max="10773" width="18.26953125" style="70" bestFit="1" customWidth="1"/>
    <col min="10774" max="10774" width="26.7265625" style="70" bestFit="1" customWidth="1"/>
    <col min="10775" max="10775" width="17.26953125" style="70" bestFit="1" customWidth="1"/>
    <col min="10776" max="10776" width="18" style="70" bestFit="1" customWidth="1"/>
    <col min="10777" max="10777" width="18.26953125" style="70" bestFit="1" customWidth="1"/>
    <col min="10778" max="10778" width="14.26953125" style="70" bestFit="1" customWidth="1"/>
    <col min="10779" max="11006" width="9.26953125" style="70"/>
    <col min="11007" max="11007" width="6" style="70" customWidth="1"/>
    <col min="11008" max="11008" width="11.26953125" style="70" customWidth="1"/>
    <col min="11009" max="11009" width="12.54296875" style="70" bestFit="1" customWidth="1"/>
    <col min="11010" max="11010" width="56.54296875" style="70" customWidth="1"/>
    <col min="11011" max="11011" width="4.54296875" style="70" customWidth="1"/>
    <col min="11012" max="11012" width="15.7265625" style="70" customWidth="1"/>
    <col min="11013" max="11021" width="16.7265625" style="70" customWidth="1"/>
    <col min="11022" max="11022" width="35.54296875" style="70" bestFit="1" customWidth="1"/>
    <col min="11023" max="11023" width="16.26953125" style="70" customWidth="1"/>
    <col min="11024" max="11024" width="15.453125" style="70" customWidth="1"/>
    <col min="11025" max="11025" width="15.453125" style="70" bestFit="1" customWidth="1"/>
    <col min="11026" max="11026" width="2.7265625" style="70" customWidth="1"/>
    <col min="11027" max="11027" width="9.26953125" style="70"/>
    <col min="11028" max="11028" width="35.453125" style="70" bestFit="1" customWidth="1"/>
    <col min="11029" max="11029" width="18.26953125" style="70" bestFit="1" customWidth="1"/>
    <col min="11030" max="11030" width="26.7265625" style="70" bestFit="1" customWidth="1"/>
    <col min="11031" max="11031" width="17.26953125" style="70" bestFit="1" customWidth="1"/>
    <col min="11032" max="11032" width="18" style="70" bestFit="1" customWidth="1"/>
    <col min="11033" max="11033" width="18.26953125" style="70" bestFit="1" customWidth="1"/>
    <col min="11034" max="11034" width="14.26953125" style="70" bestFit="1" customWidth="1"/>
    <col min="11035" max="11262" width="9.26953125" style="70"/>
    <col min="11263" max="11263" width="6" style="70" customWidth="1"/>
    <col min="11264" max="11264" width="11.26953125" style="70" customWidth="1"/>
    <col min="11265" max="11265" width="12.54296875" style="70" bestFit="1" customWidth="1"/>
    <col min="11266" max="11266" width="56.54296875" style="70" customWidth="1"/>
    <col min="11267" max="11267" width="4.54296875" style="70" customWidth="1"/>
    <col min="11268" max="11268" width="15.7265625" style="70" customWidth="1"/>
    <col min="11269" max="11277" width="16.7265625" style="70" customWidth="1"/>
    <col min="11278" max="11278" width="35.54296875" style="70" bestFit="1" customWidth="1"/>
    <col min="11279" max="11279" width="16.26953125" style="70" customWidth="1"/>
    <col min="11280" max="11280" width="15.453125" style="70" customWidth="1"/>
    <col min="11281" max="11281" width="15.453125" style="70" bestFit="1" customWidth="1"/>
    <col min="11282" max="11282" width="2.7265625" style="70" customWidth="1"/>
    <col min="11283" max="11283" width="9.26953125" style="70"/>
    <col min="11284" max="11284" width="35.453125" style="70" bestFit="1" customWidth="1"/>
    <col min="11285" max="11285" width="18.26953125" style="70" bestFit="1" customWidth="1"/>
    <col min="11286" max="11286" width="26.7265625" style="70" bestFit="1" customWidth="1"/>
    <col min="11287" max="11287" width="17.26953125" style="70" bestFit="1" customWidth="1"/>
    <col min="11288" max="11288" width="18" style="70" bestFit="1" customWidth="1"/>
    <col min="11289" max="11289" width="18.26953125" style="70" bestFit="1" customWidth="1"/>
    <col min="11290" max="11290" width="14.26953125" style="70" bestFit="1" customWidth="1"/>
    <col min="11291" max="11518" width="9.26953125" style="70"/>
    <col min="11519" max="11519" width="6" style="70" customWidth="1"/>
    <col min="11520" max="11520" width="11.26953125" style="70" customWidth="1"/>
    <col min="11521" max="11521" width="12.54296875" style="70" bestFit="1" customWidth="1"/>
    <col min="11522" max="11522" width="56.54296875" style="70" customWidth="1"/>
    <col min="11523" max="11523" width="4.54296875" style="70" customWidth="1"/>
    <col min="11524" max="11524" width="15.7265625" style="70" customWidth="1"/>
    <col min="11525" max="11533" width="16.7265625" style="70" customWidth="1"/>
    <col min="11534" max="11534" width="35.54296875" style="70" bestFit="1" customWidth="1"/>
    <col min="11535" max="11535" width="16.26953125" style="70" customWidth="1"/>
    <col min="11536" max="11536" width="15.453125" style="70" customWidth="1"/>
    <col min="11537" max="11537" width="15.453125" style="70" bestFit="1" customWidth="1"/>
    <col min="11538" max="11538" width="2.7265625" style="70" customWidth="1"/>
    <col min="11539" max="11539" width="9.26953125" style="70"/>
    <col min="11540" max="11540" width="35.453125" style="70" bestFit="1" customWidth="1"/>
    <col min="11541" max="11541" width="18.26953125" style="70" bestFit="1" customWidth="1"/>
    <col min="11542" max="11542" width="26.7265625" style="70" bestFit="1" customWidth="1"/>
    <col min="11543" max="11543" width="17.26953125" style="70" bestFit="1" customWidth="1"/>
    <col min="11544" max="11544" width="18" style="70" bestFit="1" customWidth="1"/>
    <col min="11545" max="11545" width="18.26953125" style="70" bestFit="1" customWidth="1"/>
    <col min="11546" max="11546" width="14.26953125" style="70" bestFit="1" customWidth="1"/>
    <col min="11547" max="11774" width="9.26953125" style="70"/>
    <col min="11775" max="11775" width="6" style="70" customWidth="1"/>
    <col min="11776" max="11776" width="11.26953125" style="70" customWidth="1"/>
    <col min="11777" max="11777" width="12.54296875" style="70" bestFit="1" customWidth="1"/>
    <col min="11778" max="11778" width="56.54296875" style="70" customWidth="1"/>
    <col min="11779" max="11779" width="4.54296875" style="70" customWidth="1"/>
    <col min="11780" max="11780" width="15.7265625" style="70" customWidth="1"/>
    <col min="11781" max="11789" width="16.7265625" style="70" customWidth="1"/>
    <col min="11790" max="11790" width="35.54296875" style="70" bestFit="1" customWidth="1"/>
    <col min="11791" max="11791" width="16.26953125" style="70" customWidth="1"/>
    <col min="11792" max="11792" width="15.453125" style="70" customWidth="1"/>
    <col min="11793" max="11793" width="15.453125" style="70" bestFit="1" customWidth="1"/>
    <col min="11794" max="11794" width="2.7265625" style="70" customWidth="1"/>
    <col min="11795" max="11795" width="9.26953125" style="70"/>
    <col min="11796" max="11796" width="35.453125" style="70" bestFit="1" customWidth="1"/>
    <col min="11797" max="11797" width="18.26953125" style="70" bestFit="1" customWidth="1"/>
    <col min="11798" max="11798" width="26.7265625" style="70" bestFit="1" customWidth="1"/>
    <col min="11799" max="11799" width="17.26953125" style="70" bestFit="1" customWidth="1"/>
    <col min="11800" max="11800" width="18" style="70" bestFit="1" customWidth="1"/>
    <col min="11801" max="11801" width="18.26953125" style="70" bestFit="1" customWidth="1"/>
    <col min="11802" max="11802" width="14.26953125" style="70" bestFit="1" customWidth="1"/>
    <col min="11803" max="12030" width="9.26953125" style="70"/>
    <col min="12031" max="12031" width="6" style="70" customWidth="1"/>
    <col min="12032" max="12032" width="11.26953125" style="70" customWidth="1"/>
    <col min="12033" max="12033" width="12.54296875" style="70" bestFit="1" customWidth="1"/>
    <col min="12034" max="12034" width="56.54296875" style="70" customWidth="1"/>
    <col min="12035" max="12035" width="4.54296875" style="70" customWidth="1"/>
    <col min="12036" max="12036" width="15.7265625" style="70" customWidth="1"/>
    <col min="12037" max="12045" width="16.7265625" style="70" customWidth="1"/>
    <col min="12046" max="12046" width="35.54296875" style="70" bestFit="1" customWidth="1"/>
    <col min="12047" max="12047" width="16.26953125" style="70" customWidth="1"/>
    <col min="12048" max="12048" width="15.453125" style="70" customWidth="1"/>
    <col min="12049" max="12049" width="15.453125" style="70" bestFit="1" customWidth="1"/>
    <col min="12050" max="12050" width="2.7265625" style="70" customWidth="1"/>
    <col min="12051" max="12051" width="9.26953125" style="70"/>
    <col min="12052" max="12052" width="35.453125" style="70" bestFit="1" customWidth="1"/>
    <col min="12053" max="12053" width="18.26953125" style="70" bestFit="1" customWidth="1"/>
    <col min="12054" max="12054" width="26.7265625" style="70" bestFit="1" customWidth="1"/>
    <col min="12055" max="12055" width="17.26953125" style="70" bestFit="1" customWidth="1"/>
    <col min="12056" max="12056" width="18" style="70" bestFit="1" customWidth="1"/>
    <col min="12057" max="12057" width="18.26953125" style="70" bestFit="1" customWidth="1"/>
    <col min="12058" max="12058" width="14.26953125" style="70" bestFit="1" customWidth="1"/>
    <col min="12059" max="12286" width="9.26953125" style="70"/>
    <col min="12287" max="12287" width="6" style="70" customWidth="1"/>
    <col min="12288" max="12288" width="11.26953125" style="70" customWidth="1"/>
    <col min="12289" max="12289" width="12.54296875" style="70" bestFit="1" customWidth="1"/>
    <col min="12290" max="12290" width="56.54296875" style="70" customWidth="1"/>
    <col min="12291" max="12291" width="4.54296875" style="70" customWidth="1"/>
    <col min="12292" max="12292" width="15.7265625" style="70" customWidth="1"/>
    <col min="12293" max="12301" width="16.7265625" style="70" customWidth="1"/>
    <col min="12302" max="12302" width="35.54296875" style="70" bestFit="1" customWidth="1"/>
    <col min="12303" max="12303" width="16.26953125" style="70" customWidth="1"/>
    <col min="12304" max="12304" width="15.453125" style="70" customWidth="1"/>
    <col min="12305" max="12305" width="15.453125" style="70" bestFit="1" customWidth="1"/>
    <col min="12306" max="12306" width="2.7265625" style="70" customWidth="1"/>
    <col min="12307" max="12307" width="9.26953125" style="70"/>
    <col min="12308" max="12308" width="35.453125" style="70" bestFit="1" customWidth="1"/>
    <col min="12309" max="12309" width="18.26953125" style="70" bestFit="1" customWidth="1"/>
    <col min="12310" max="12310" width="26.7265625" style="70" bestFit="1" customWidth="1"/>
    <col min="12311" max="12311" width="17.26953125" style="70" bestFit="1" customWidth="1"/>
    <col min="12312" max="12312" width="18" style="70" bestFit="1" customWidth="1"/>
    <col min="12313" max="12313" width="18.26953125" style="70" bestFit="1" customWidth="1"/>
    <col min="12314" max="12314" width="14.26953125" style="70" bestFit="1" customWidth="1"/>
    <col min="12315" max="12542" width="9.26953125" style="70"/>
    <col min="12543" max="12543" width="6" style="70" customWidth="1"/>
    <col min="12544" max="12544" width="11.26953125" style="70" customWidth="1"/>
    <col min="12545" max="12545" width="12.54296875" style="70" bestFit="1" customWidth="1"/>
    <col min="12546" max="12546" width="56.54296875" style="70" customWidth="1"/>
    <col min="12547" max="12547" width="4.54296875" style="70" customWidth="1"/>
    <col min="12548" max="12548" width="15.7265625" style="70" customWidth="1"/>
    <col min="12549" max="12557" width="16.7265625" style="70" customWidth="1"/>
    <col min="12558" max="12558" width="35.54296875" style="70" bestFit="1" customWidth="1"/>
    <col min="12559" max="12559" width="16.26953125" style="70" customWidth="1"/>
    <col min="12560" max="12560" width="15.453125" style="70" customWidth="1"/>
    <col min="12561" max="12561" width="15.453125" style="70" bestFit="1" customWidth="1"/>
    <col min="12562" max="12562" width="2.7265625" style="70" customWidth="1"/>
    <col min="12563" max="12563" width="9.26953125" style="70"/>
    <col min="12564" max="12564" width="35.453125" style="70" bestFit="1" customWidth="1"/>
    <col min="12565" max="12565" width="18.26953125" style="70" bestFit="1" customWidth="1"/>
    <col min="12566" max="12566" width="26.7265625" style="70" bestFit="1" customWidth="1"/>
    <col min="12567" max="12567" width="17.26953125" style="70" bestFit="1" customWidth="1"/>
    <col min="12568" max="12568" width="18" style="70" bestFit="1" customWidth="1"/>
    <col min="12569" max="12569" width="18.26953125" style="70" bestFit="1" customWidth="1"/>
    <col min="12570" max="12570" width="14.26953125" style="70" bestFit="1" customWidth="1"/>
    <col min="12571" max="12798" width="9.26953125" style="70"/>
    <col min="12799" max="12799" width="6" style="70" customWidth="1"/>
    <col min="12800" max="12800" width="11.26953125" style="70" customWidth="1"/>
    <col min="12801" max="12801" width="12.54296875" style="70" bestFit="1" customWidth="1"/>
    <col min="12802" max="12802" width="56.54296875" style="70" customWidth="1"/>
    <col min="12803" max="12803" width="4.54296875" style="70" customWidth="1"/>
    <col min="12804" max="12804" width="15.7265625" style="70" customWidth="1"/>
    <col min="12805" max="12813" width="16.7265625" style="70" customWidth="1"/>
    <col min="12814" max="12814" width="35.54296875" style="70" bestFit="1" customWidth="1"/>
    <col min="12815" max="12815" width="16.26953125" style="70" customWidth="1"/>
    <col min="12816" max="12816" width="15.453125" style="70" customWidth="1"/>
    <col min="12817" max="12817" width="15.453125" style="70" bestFit="1" customWidth="1"/>
    <col min="12818" max="12818" width="2.7265625" style="70" customWidth="1"/>
    <col min="12819" max="12819" width="9.26953125" style="70"/>
    <col min="12820" max="12820" width="35.453125" style="70" bestFit="1" customWidth="1"/>
    <col min="12821" max="12821" width="18.26953125" style="70" bestFit="1" customWidth="1"/>
    <col min="12822" max="12822" width="26.7265625" style="70" bestFit="1" customWidth="1"/>
    <col min="12823" max="12823" width="17.26953125" style="70" bestFit="1" customWidth="1"/>
    <col min="12824" max="12824" width="18" style="70" bestFit="1" customWidth="1"/>
    <col min="12825" max="12825" width="18.26953125" style="70" bestFit="1" customWidth="1"/>
    <col min="12826" max="12826" width="14.26953125" style="70" bestFit="1" customWidth="1"/>
    <col min="12827" max="13054" width="9.26953125" style="70"/>
    <col min="13055" max="13055" width="6" style="70" customWidth="1"/>
    <col min="13056" max="13056" width="11.26953125" style="70" customWidth="1"/>
    <col min="13057" max="13057" width="12.54296875" style="70" bestFit="1" customWidth="1"/>
    <col min="13058" max="13058" width="56.54296875" style="70" customWidth="1"/>
    <col min="13059" max="13059" width="4.54296875" style="70" customWidth="1"/>
    <col min="13060" max="13060" width="15.7265625" style="70" customWidth="1"/>
    <col min="13061" max="13069" width="16.7265625" style="70" customWidth="1"/>
    <col min="13070" max="13070" width="35.54296875" style="70" bestFit="1" customWidth="1"/>
    <col min="13071" max="13071" width="16.26953125" style="70" customWidth="1"/>
    <col min="13072" max="13072" width="15.453125" style="70" customWidth="1"/>
    <col min="13073" max="13073" width="15.453125" style="70" bestFit="1" customWidth="1"/>
    <col min="13074" max="13074" width="2.7265625" style="70" customWidth="1"/>
    <col min="13075" max="13075" width="9.26953125" style="70"/>
    <col min="13076" max="13076" width="35.453125" style="70" bestFit="1" customWidth="1"/>
    <col min="13077" max="13077" width="18.26953125" style="70" bestFit="1" customWidth="1"/>
    <col min="13078" max="13078" width="26.7265625" style="70" bestFit="1" customWidth="1"/>
    <col min="13079" max="13079" width="17.26953125" style="70" bestFit="1" customWidth="1"/>
    <col min="13080" max="13080" width="18" style="70" bestFit="1" customWidth="1"/>
    <col min="13081" max="13081" width="18.26953125" style="70" bestFit="1" customWidth="1"/>
    <col min="13082" max="13082" width="14.26953125" style="70" bestFit="1" customWidth="1"/>
    <col min="13083" max="13310" width="9.26953125" style="70"/>
    <col min="13311" max="13311" width="6" style="70" customWidth="1"/>
    <col min="13312" max="13312" width="11.26953125" style="70" customWidth="1"/>
    <col min="13313" max="13313" width="12.54296875" style="70" bestFit="1" customWidth="1"/>
    <col min="13314" max="13314" width="56.54296875" style="70" customWidth="1"/>
    <col min="13315" max="13315" width="4.54296875" style="70" customWidth="1"/>
    <col min="13316" max="13316" width="15.7265625" style="70" customWidth="1"/>
    <col min="13317" max="13325" width="16.7265625" style="70" customWidth="1"/>
    <col min="13326" max="13326" width="35.54296875" style="70" bestFit="1" customWidth="1"/>
    <col min="13327" max="13327" width="16.26953125" style="70" customWidth="1"/>
    <col min="13328" max="13328" width="15.453125" style="70" customWidth="1"/>
    <col min="13329" max="13329" width="15.453125" style="70" bestFit="1" customWidth="1"/>
    <col min="13330" max="13330" width="2.7265625" style="70" customWidth="1"/>
    <col min="13331" max="13331" width="9.26953125" style="70"/>
    <col min="13332" max="13332" width="35.453125" style="70" bestFit="1" customWidth="1"/>
    <col min="13333" max="13333" width="18.26953125" style="70" bestFit="1" customWidth="1"/>
    <col min="13334" max="13334" width="26.7265625" style="70" bestFit="1" customWidth="1"/>
    <col min="13335" max="13335" width="17.26953125" style="70" bestFit="1" customWidth="1"/>
    <col min="13336" max="13336" width="18" style="70" bestFit="1" customWidth="1"/>
    <col min="13337" max="13337" width="18.26953125" style="70" bestFit="1" customWidth="1"/>
    <col min="13338" max="13338" width="14.26953125" style="70" bestFit="1" customWidth="1"/>
    <col min="13339" max="13566" width="9.26953125" style="70"/>
    <col min="13567" max="13567" width="6" style="70" customWidth="1"/>
    <col min="13568" max="13568" width="11.26953125" style="70" customWidth="1"/>
    <col min="13569" max="13569" width="12.54296875" style="70" bestFit="1" customWidth="1"/>
    <col min="13570" max="13570" width="56.54296875" style="70" customWidth="1"/>
    <col min="13571" max="13571" width="4.54296875" style="70" customWidth="1"/>
    <col min="13572" max="13572" width="15.7265625" style="70" customWidth="1"/>
    <col min="13573" max="13581" width="16.7265625" style="70" customWidth="1"/>
    <col min="13582" max="13582" width="35.54296875" style="70" bestFit="1" customWidth="1"/>
    <col min="13583" max="13583" width="16.26953125" style="70" customWidth="1"/>
    <col min="13584" max="13584" width="15.453125" style="70" customWidth="1"/>
    <col min="13585" max="13585" width="15.453125" style="70" bestFit="1" customWidth="1"/>
    <col min="13586" max="13586" width="2.7265625" style="70" customWidth="1"/>
    <col min="13587" max="13587" width="9.26953125" style="70"/>
    <col min="13588" max="13588" width="35.453125" style="70" bestFit="1" customWidth="1"/>
    <col min="13589" max="13589" width="18.26953125" style="70" bestFit="1" customWidth="1"/>
    <col min="13590" max="13590" width="26.7265625" style="70" bestFit="1" customWidth="1"/>
    <col min="13591" max="13591" width="17.26953125" style="70" bestFit="1" customWidth="1"/>
    <col min="13592" max="13592" width="18" style="70" bestFit="1" customWidth="1"/>
    <col min="13593" max="13593" width="18.26953125" style="70" bestFit="1" customWidth="1"/>
    <col min="13594" max="13594" width="14.26953125" style="70" bestFit="1" customWidth="1"/>
    <col min="13595" max="13822" width="9.26953125" style="70"/>
    <col min="13823" max="13823" width="6" style="70" customWidth="1"/>
    <col min="13824" max="13824" width="11.26953125" style="70" customWidth="1"/>
    <col min="13825" max="13825" width="12.54296875" style="70" bestFit="1" customWidth="1"/>
    <col min="13826" max="13826" width="56.54296875" style="70" customWidth="1"/>
    <col min="13827" max="13827" width="4.54296875" style="70" customWidth="1"/>
    <col min="13828" max="13828" width="15.7265625" style="70" customWidth="1"/>
    <col min="13829" max="13837" width="16.7265625" style="70" customWidth="1"/>
    <col min="13838" max="13838" width="35.54296875" style="70" bestFit="1" customWidth="1"/>
    <col min="13839" max="13839" width="16.26953125" style="70" customWidth="1"/>
    <col min="13840" max="13840" width="15.453125" style="70" customWidth="1"/>
    <col min="13841" max="13841" width="15.453125" style="70" bestFit="1" customWidth="1"/>
    <col min="13842" max="13842" width="2.7265625" style="70" customWidth="1"/>
    <col min="13843" max="13843" width="9.26953125" style="70"/>
    <col min="13844" max="13844" width="35.453125" style="70" bestFit="1" customWidth="1"/>
    <col min="13845" max="13845" width="18.26953125" style="70" bestFit="1" customWidth="1"/>
    <col min="13846" max="13846" width="26.7265625" style="70" bestFit="1" customWidth="1"/>
    <col min="13847" max="13847" width="17.26953125" style="70" bestFit="1" customWidth="1"/>
    <col min="13848" max="13848" width="18" style="70" bestFit="1" customWidth="1"/>
    <col min="13849" max="13849" width="18.26953125" style="70" bestFit="1" customWidth="1"/>
    <col min="13850" max="13850" width="14.26953125" style="70" bestFit="1" customWidth="1"/>
    <col min="13851" max="14078" width="9.26953125" style="70"/>
    <col min="14079" max="14079" width="6" style="70" customWidth="1"/>
    <col min="14080" max="14080" width="11.26953125" style="70" customWidth="1"/>
    <col min="14081" max="14081" width="12.54296875" style="70" bestFit="1" customWidth="1"/>
    <col min="14082" max="14082" width="56.54296875" style="70" customWidth="1"/>
    <col min="14083" max="14083" width="4.54296875" style="70" customWidth="1"/>
    <col min="14084" max="14084" width="15.7265625" style="70" customWidth="1"/>
    <col min="14085" max="14093" width="16.7265625" style="70" customWidth="1"/>
    <col min="14094" max="14094" width="35.54296875" style="70" bestFit="1" customWidth="1"/>
    <col min="14095" max="14095" width="16.26953125" style="70" customWidth="1"/>
    <col min="14096" max="14096" width="15.453125" style="70" customWidth="1"/>
    <col min="14097" max="14097" width="15.453125" style="70" bestFit="1" customWidth="1"/>
    <col min="14098" max="14098" width="2.7265625" style="70" customWidth="1"/>
    <col min="14099" max="14099" width="9.26953125" style="70"/>
    <col min="14100" max="14100" width="35.453125" style="70" bestFit="1" customWidth="1"/>
    <col min="14101" max="14101" width="18.26953125" style="70" bestFit="1" customWidth="1"/>
    <col min="14102" max="14102" width="26.7265625" style="70" bestFit="1" customWidth="1"/>
    <col min="14103" max="14103" width="17.26953125" style="70" bestFit="1" customWidth="1"/>
    <col min="14104" max="14104" width="18" style="70" bestFit="1" customWidth="1"/>
    <col min="14105" max="14105" width="18.26953125" style="70" bestFit="1" customWidth="1"/>
    <col min="14106" max="14106" width="14.26953125" style="70" bestFit="1" customWidth="1"/>
    <col min="14107" max="14334" width="9.26953125" style="70"/>
    <col min="14335" max="14335" width="6" style="70" customWidth="1"/>
    <col min="14336" max="14336" width="11.26953125" style="70" customWidth="1"/>
    <col min="14337" max="14337" width="12.54296875" style="70" bestFit="1" customWidth="1"/>
    <col min="14338" max="14338" width="56.54296875" style="70" customWidth="1"/>
    <col min="14339" max="14339" width="4.54296875" style="70" customWidth="1"/>
    <col min="14340" max="14340" width="15.7265625" style="70" customWidth="1"/>
    <col min="14341" max="14349" width="16.7265625" style="70" customWidth="1"/>
    <col min="14350" max="14350" width="35.54296875" style="70" bestFit="1" customWidth="1"/>
    <col min="14351" max="14351" width="16.26953125" style="70" customWidth="1"/>
    <col min="14352" max="14352" width="15.453125" style="70" customWidth="1"/>
    <col min="14353" max="14353" width="15.453125" style="70" bestFit="1" customWidth="1"/>
    <col min="14354" max="14354" width="2.7265625" style="70" customWidth="1"/>
    <col min="14355" max="14355" width="9.26953125" style="70"/>
    <col min="14356" max="14356" width="35.453125" style="70" bestFit="1" customWidth="1"/>
    <col min="14357" max="14357" width="18.26953125" style="70" bestFit="1" customWidth="1"/>
    <col min="14358" max="14358" width="26.7265625" style="70" bestFit="1" customWidth="1"/>
    <col min="14359" max="14359" width="17.26953125" style="70" bestFit="1" customWidth="1"/>
    <col min="14360" max="14360" width="18" style="70" bestFit="1" customWidth="1"/>
    <col min="14361" max="14361" width="18.26953125" style="70" bestFit="1" customWidth="1"/>
    <col min="14362" max="14362" width="14.26953125" style="70" bestFit="1" customWidth="1"/>
    <col min="14363" max="14590" width="9.26953125" style="70"/>
    <col min="14591" max="14591" width="6" style="70" customWidth="1"/>
    <col min="14592" max="14592" width="11.26953125" style="70" customWidth="1"/>
    <col min="14593" max="14593" width="12.54296875" style="70" bestFit="1" customWidth="1"/>
    <col min="14594" max="14594" width="56.54296875" style="70" customWidth="1"/>
    <col min="14595" max="14595" width="4.54296875" style="70" customWidth="1"/>
    <col min="14596" max="14596" width="15.7265625" style="70" customWidth="1"/>
    <col min="14597" max="14605" width="16.7265625" style="70" customWidth="1"/>
    <col min="14606" max="14606" width="35.54296875" style="70" bestFit="1" customWidth="1"/>
    <col min="14607" max="14607" width="16.26953125" style="70" customWidth="1"/>
    <col min="14608" max="14608" width="15.453125" style="70" customWidth="1"/>
    <col min="14609" max="14609" width="15.453125" style="70" bestFit="1" customWidth="1"/>
    <col min="14610" max="14610" width="2.7265625" style="70" customWidth="1"/>
    <col min="14611" max="14611" width="9.26953125" style="70"/>
    <col min="14612" max="14612" width="35.453125" style="70" bestFit="1" customWidth="1"/>
    <col min="14613" max="14613" width="18.26953125" style="70" bestFit="1" customWidth="1"/>
    <col min="14614" max="14614" width="26.7265625" style="70" bestFit="1" customWidth="1"/>
    <col min="14615" max="14615" width="17.26953125" style="70" bestFit="1" customWidth="1"/>
    <col min="14616" max="14616" width="18" style="70" bestFit="1" customWidth="1"/>
    <col min="14617" max="14617" width="18.26953125" style="70" bestFit="1" customWidth="1"/>
    <col min="14618" max="14618" width="14.26953125" style="70" bestFit="1" customWidth="1"/>
    <col min="14619" max="14846" width="9.26953125" style="70"/>
    <col min="14847" max="14847" width="6" style="70" customWidth="1"/>
    <col min="14848" max="14848" width="11.26953125" style="70" customWidth="1"/>
    <col min="14849" max="14849" width="12.54296875" style="70" bestFit="1" customWidth="1"/>
    <col min="14850" max="14850" width="56.54296875" style="70" customWidth="1"/>
    <col min="14851" max="14851" width="4.54296875" style="70" customWidth="1"/>
    <col min="14852" max="14852" width="15.7265625" style="70" customWidth="1"/>
    <col min="14853" max="14861" width="16.7265625" style="70" customWidth="1"/>
    <col min="14862" max="14862" width="35.54296875" style="70" bestFit="1" customWidth="1"/>
    <col min="14863" max="14863" width="16.26953125" style="70" customWidth="1"/>
    <col min="14864" max="14864" width="15.453125" style="70" customWidth="1"/>
    <col min="14865" max="14865" width="15.453125" style="70" bestFit="1" customWidth="1"/>
    <col min="14866" max="14866" width="2.7265625" style="70" customWidth="1"/>
    <col min="14867" max="14867" width="9.26953125" style="70"/>
    <col min="14868" max="14868" width="35.453125" style="70" bestFit="1" customWidth="1"/>
    <col min="14869" max="14869" width="18.26953125" style="70" bestFit="1" customWidth="1"/>
    <col min="14870" max="14870" width="26.7265625" style="70" bestFit="1" customWidth="1"/>
    <col min="14871" max="14871" width="17.26953125" style="70" bestFit="1" customWidth="1"/>
    <col min="14872" max="14872" width="18" style="70" bestFit="1" customWidth="1"/>
    <col min="14873" max="14873" width="18.26953125" style="70" bestFit="1" customWidth="1"/>
    <col min="14874" max="14874" width="14.26953125" style="70" bestFit="1" customWidth="1"/>
    <col min="14875" max="15102" width="9.26953125" style="70"/>
    <col min="15103" max="15103" width="6" style="70" customWidth="1"/>
    <col min="15104" max="15104" width="11.26953125" style="70" customWidth="1"/>
    <col min="15105" max="15105" width="12.54296875" style="70" bestFit="1" customWidth="1"/>
    <col min="15106" max="15106" width="56.54296875" style="70" customWidth="1"/>
    <col min="15107" max="15107" width="4.54296875" style="70" customWidth="1"/>
    <col min="15108" max="15108" width="15.7265625" style="70" customWidth="1"/>
    <col min="15109" max="15117" width="16.7265625" style="70" customWidth="1"/>
    <col min="15118" max="15118" width="35.54296875" style="70" bestFit="1" customWidth="1"/>
    <col min="15119" max="15119" width="16.26953125" style="70" customWidth="1"/>
    <col min="15120" max="15120" width="15.453125" style="70" customWidth="1"/>
    <col min="15121" max="15121" width="15.453125" style="70" bestFit="1" customWidth="1"/>
    <col min="15122" max="15122" width="2.7265625" style="70" customWidth="1"/>
    <col min="15123" max="15123" width="9.26953125" style="70"/>
    <col min="15124" max="15124" width="35.453125" style="70" bestFit="1" customWidth="1"/>
    <col min="15125" max="15125" width="18.26953125" style="70" bestFit="1" customWidth="1"/>
    <col min="15126" max="15126" width="26.7265625" style="70" bestFit="1" customWidth="1"/>
    <col min="15127" max="15127" width="17.26953125" style="70" bestFit="1" customWidth="1"/>
    <col min="15128" max="15128" width="18" style="70" bestFit="1" customWidth="1"/>
    <col min="15129" max="15129" width="18.26953125" style="70" bestFit="1" customWidth="1"/>
    <col min="15130" max="15130" width="14.26953125" style="70" bestFit="1" customWidth="1"/>
    <col min="15131" max="15358" width="9.26953125" style="70"/>
    <col min="15359" max="15359" width="6" style="70" customWidth="1"/>
    <col min="15360" max="15360" width="11.26953125" style="70" customWidth="1"/>
    <col min="15361" max="15361" width="12.54296875" style="70" bestFit="1" customWidth="1"/>
    <col min="15362" max="15362" width="56.54296875" style="70" customWidth="1"/>
    <col min="15363" max="15363" width="4.54296875" style="70" customWidth="1"/>
    <col min="15364" max="15364" width="15.7265625" style="70" customWidth="1"/>
    <col min="15365" max="15373" width="16.7265625" style="70" customWidth="1"/>
    <col min="15374" max="15374" width="35.54296875" style="70" bestFit="1" customWidth="1"/>
    <col min="15375" max="15375" width="16.26953125" style="70" customWidth="1"/>
    <col min="15376" max="15376" width="15.453125" style="70" customWidth="1"/>
    <col min="15377" max="15377" width="15.453125" style="70" bestFit="1" customWidth="1"/>
    <col min="15378" max="15378" width="2.7265625" style="70" customWidth="1"/>
    <col min="15379" max="15379" width="9.26953125" style="70"/>
    <col min="15380" max="15380" width="35.453125" style="70" bestFit="1" customWidth="1"/>
    <col min="15381" max="15381" width="18.26953125" style="70" bestFit="1" customWidth="1"/>
    <col min="15382" max="15382" width="26.7265625" style="70" bestFit="1" customWidth="1"/>
    <col min="15383" max="15383" width="17.26953125" style="70" bestFit="1" customWidth="1"/>
    <col min="15384" max="15384" width="18" style="70" bestFit="1" customWidth="1"/>
    <col min="15385" max="15385" width="18.26953125" style="70" bestFit="1" customWidth="1"/>
    <col min="15386" max="15386" width="14.26953125" style="70" bestFit="1" customWidth="1"/>
    <col min="15387" max="15614" width="9.26953125" style="70"/>
    <col min="15615" max="15615" width="6" style="70" customWidth="1"/>
    <col min="15616" max="15616" width="11.26953125" style="70" customWidth="1"/>
    <col min="15617" max="15617" width="12.54296875" style="70" bestFit="1" customWidth="1"/>
    <col min="15618" max="15618" width="56.54296875" style="70" customWidth="1"/>
    <col min="15619" max="15619" width="4.54296875" style="70" customWidth="1"/>
    <col min="15620" max="15620" width="15.7265625" style="70" customWidth="1"/>
    <col min="15621" max="15629" width="16.7265625" style="70" customWidth="1"/>
    <col min="15630" max="15630" width="35.54296875" style="70" bestFit="1" customWidth="1"/>
    <col min="15631" max="15631" width="16.26953125" style="70" customWidth="1"/>
    <col min="15632" max="15632" width="15.453125" style="70" customWidth="1"/>
    <col min="15633" max="15633" width="15.453125" style="70" bestFit="1" customWidth="1"/>
    <col min="15634" max="15634" width="2.7265625" style="70" customWidth="1"/>
    <col min="15635" max="15635" width="9.26953125" style="70"/>
    <col min="15636" max="15636" width="35.453125" style="70" bestFit="1" customWidth="1"/>
    <col min="15637" max="15637" width="18.26953125" style="70" bestFit="1" customWidth="1"/>
    <col min="15638" max="15638" width="26.7265625" style="70" bestFit="1" customWidth="1"/>
    <col min="15639" max="15639" width="17.26953125" style="70" bestFit="1" customWidth="1"/>
    <col min="15640" max="15640" width="18" style="70" bestFit="1" customWidth="1"/>
    <col min="15641" max="15641" width="18.26953125" style="70" bestFit="1" customWidth="1"/>
    <col min="15642" max="15642" width="14.26953125" style="70" bestFit="1" customWidth="1"/>
    <col min="15643" max="15870" width="9.26953125" style="70"/>
    <col min="15871" max="15871" width="6" style="70" customWidth="1"/>
    <col min="15872" max="15872" width="11.26953125" style="70" customWidth="1"/>
    <col min="15873" max="15873" width="12.54296875" style="70" bestFit="1" customWidth="1"/>
    <col min="15874" max="15874" width="56.54296875" style="70" customWidth="1"/>
    <col min="15875" max="15875" width="4.54296875" style="70" customWidth="1"/>
    <col min="15876" max="15876" width="15.7265625" style="70" customWidth="1"/>
    <col min="15877" max="15885" width="16.7265625" style="70" customWidth="1"/>
    <col min="15886" max="15886" width="35.54296875" style="70" bestFit="1" customWidth="1"/>
    <col min="15887" max="15887" width="16.26953125" style="70" customWidth="1"/>
    <col min="15888" max="15888" width="15.453125" style="70" customWidth="1"/>
    <col min="15889" max="15889" width="15.453125" style="70" bestFit="1" customWidth="1"/>
    <col min="15890" max="15890" width="2.7265625" style="70" customWidth="1"/>
    <col min="15891" max="15891" width="9.26953125" style="70"/>
    <col min="15892" max="15892" width="35.453125" style="70" bestFit="1" customWidth="1"/>
    <col min="15893" max="15893" width="18.26953125" style="70" bestFit="1" customWidth="1"/>
    <col min="15894" max="15894" width="26.7265625" style="70" bestFit="1" customWidth="1"/>
    <col min="15895" max="15895" width="17.26953125" style="70" bestFit="1" customWidth="1"/>
    <col min="15896" max="15896" width="18" style="70" bestFit="1" customWidth="1"/>
    <col min="15897" max="15897" width="18.26953125" style="70" bestFit="1" customWidth="1"/>
    <col min="15898" max="15898" width="14.26953125" style="70" bestFit="1" customWidth="1"/>
    <col min="15899" max="16126" width="9.26953125" style="70"/>
    <col min="16127" max="16127" width="6" style="70" customWidth="1"/>
    <col min="16128" max="16128" width="11.26953125" style="70" customWidth="1"/>
    <col min="16129" max="16129" width="12.54296875" style="70" bestFit="1" customWidth="1"/>
    <col min="16130" max="16130" width="56.54296875" style="70" customWidth="1"/>
    <col min="16131" max="16131" width="4.54296875" style="70" customWidth="1"/>
    <col min="16132" max="16132" width="15.7265625" style="70" customWidth="1"/>
    <col min="16133" max="16141" width="16.7265625" style="70" customWidth="1"/>
    <col min="16142" max="16142" width="35.54296875" style="70" bestFit="1" customWidth="1"/>
    <col min="16143" max="16143" width="16.26953125" style="70" customWidth="1"/>
    <col min="16144" max="16144" width="15.453125" style="70" customWidth="1"/>
    <col min="16145" max="16145" width="15.453125" style="70" bestFit="1" customWidth="1"/>
    <col min="16146" max="16146" width="2.7265625" style="70" customWidth="1"/>
    <col min="16147" max="16147" width="9.26953125" style="70"/>
    <col min="16148" max="16148" width="35.453125" style="70" bestFit="1" customWidth="1"/>
    <col min="16149" max="16149" width="18.26953125" style="70" bestFit="1" customWidth="1"/>
    <col min="16150" max="16150" width="26.7265625" style="70" bestFit="1" customWidth="1"/>
    <col min="16151" max="16151" width="17.26953125" style="70" bestFit="1" customWidth="1"/>
    <col min="16152" max="16152" width="18" style="70" bestFit="1" customWidth="1"/>
    <col min="16153" max="16153" width="18.26953125" style="70" bestFit="1" customWidth="1"/>
    <col min="16154" max="16154" width="14.26953125" style="70" bestFit="1" customWidth="1"/>
    <col min="16155" max="16384" width="9.26953125" style="70"/>
  </cols>
  <sheetData>
    <row r="1" spans="1:18" ht="13" x14ac:dyDescent="0.3">
      <c r="A1" s="384">
        <f>'Cover Page'!A21:H21</f>
        <v>0</v>
      </c>
      <c r="B1" s="384"/>
      <c r="C1" s="384"/>
      <c r="D1" s="384"/>
      <c r="E1" s="384"/>
      <c r="F1" s="384"/>
      <c r="G1" s="384"/>
      <c r="H1" s="384"/>
      <c r="I1" s="384"/>
      <c r="J1" s="68"/>
      <c r="K1" s="68"/>
      <c r="L1" s="68"/>
      <c r="M1" s="68"/>
      <c r="N1" s="68"/>
      <c r="O1" s="68"/>
      <c r="P1" s="68"/>
      <c r="Q1" s="68"/>
      <c r="R1" s="125"/>
    </row>
    <row r="2" spans="1:18" ht="13" x14ac:dyDescent="0.3">
      <c r="A2" s="383" t="str">
        <f>'Cover Page'!A15:J15</f>
        <v>Interim Rate Adjustment Application</v>
      </c>
      <c r="B2" s="383"/>
      <c r="C2" s="383"/>
      <c r="D2" s="383"/>
      <c r="E2" s="383"/>
      <c r="F2" s="383"/>
      <c r="G2" s="383"/>
      <c r="H2" s="383"/>
      <c r="I2" s="383"/>
      <c r="J2" s="71"/>
      <c r="K2" s="71"/>
      <c r="L2" s="71"/>
      <c r="M2" s="71"/>
      <c r="N2" s="71"/>
      <c r="O2" s="71"/>
      <c r="P2" s="71"/>
      <c r="Q2" s="71"/>
      <c r="R2" s="126"/>
    </row>
    <row r="3" spans="1:18" ht="13" x14ac:dyDescent="0.3">
      <c r="A3" s="383" t="str">
        <f>'Cover Page'!A33:J33</f>
        <v xml:space="preserve"> Month Period Ending December 31, </v>
      </c>
      <c r="B3" s="383"/>
      <c r="C3" s="383"/>
      <c r="D3" s="383"/>
      <c r="E3" s="383"/>
      <c r="F3" s="383"/>
      <c r="G3" s="383"/>
      <c r="H3" s="383"/>
      <c r="I3" s="383"/>
      <c r="J3" s="71"/>
      <c r="K3" s="71"/>
      <c r="L3" s="71"/>
      <c r="M3" s="71"/>
      <c r="N3" s="71"/>
      <c r="O3" s="71"/>
      <c r="P3" s="71"/>
      <c r="Q3" s="71"/>
      <c r="R3" s="126"/>
    </row>
    <row r="4" spans="1:18" ht="13" x14ac:dyDescent="0.3">
      <c r="A4" s="383" t="s">
        <v>414</v>
      </c>
      <c r="B4" s="383"/>
      <c r="C4" s="383"/>
      <c r="D4" s="383"/>
      <c r="E4" s="383"/>
      <c r="F4" s="383"/>
      <c r="G4" s="383"/>
      <c r="H4" s="383"/>
      <c r="I4" s="383"/>
      <c r="J4" s="71"/>
      <c r="K4" s="71"/>
      <c r="L4" s="71"/>
      <c r="M4" s="71"/>
      <c r="N4" s="71"/>
      <c r="O4" s="71"/>
      <c r="P4" s="71"/>
      <c r="Q4" s="71"/>
      <c r="R4" s="126"/>
    </row>
    <row r="5" spans="1:18" ht="13" x14ac:dyDescent="0.3">
      <c r="A5" s="126"/>
      <c r="B5" s="126"/>
      <c r="C5" s="126"/>
      <c r="D5" s="126"/>
      <c r="E5" s="126"/>
      <c r="F5" s="126"/>
      <c r="G5" s="126"/>
      <c r="H5" s="126"/>
      <c r="I5" s="126"/>
      <c r="J5" s="126"/>
      <c r="K5" s="71"/>
      <c r="L5" s="71"/>
      <c r="M5" s="71"/>
      <c r="N5" s="71"/>
      <c r="O5" s="71"/>
      <c r="P5" s="71"/>
      <c r="Q5" s="71"/>
      <c r="R5" s="126"/>
    </row>
    <row r="6" spans="1:18" ht="13" x14ac:dyDescent="0.3">
      <c r="A6" s="71"/>
      <c r="B6" s="71"/>
      <c r="C6" s="71"/>
      <c r="D6" s="71"/>
      <c r="E6" s="68"/>
      <c r="F6" s="71"/>
      <c r="G6" s="71"/>
      <c r="H6" s="71"/>
      <c r="I6" s="71"/>
      <c r="J6" s="68"/>
      <c r="K6" s="71"/>
      <c r="L6" s="71"/>
      <c r="M6" s="71"/>
      <c r="N6" s="71"/>
      <c r="O6" s="71"/>
    </row>
    <row r="7" spans="1:18" ht="53.25" customHeight="1" x14ac:dyDescent="0.3">
      <c r="A7" s="74" t="s">
        <v>59</v>
      </c>
      <c r="B7" s="74" t="s">
        <v>60</v>
      </c>
      <c r="C7" s="75" t="s">
        <v>209</v>
      </c>
      <c r="D7" s="75" t="s">
        <v>12</v>
      </c>
      <c r="E7" s="75" t="str">
        <f>"Change in Gross Plant As of 12/31/"&amp;'IRA-1 General Info'!B45</f>
        <v>Change in Gross Plant As of 12/31/</v>
      </c>
      <c r="F7" s="75" t="str">
        <f>"Depreciation Rate per GUD No. " &amp; 'IRA-1 General Info'!B62</f>
        <v xml:space="preserve">Depreciation Rate per GUD No. </v>
      </c>
      <c r="G7" s="75" t="s">
        <v>11</v>
      </c>
      <c r="H7" s="75" t="s">
        <v>8</v>
      </c>
      <c r="I7" s="75" t="s">
        <v>80</v>
      </c>
      <c r="J7" s="76"/>
      <c r="L7" s="76"/>
      <c r="M7" s="76"/>
      <c r="N7" s="76"/>
      <c r="O7" s="77"/>
      <c r="P7" s="76"/>
      <c r="Q7" s="76"/>
    </row>
    <row r="8" spans="1:18" s="81" customFormat="1" x14ac:dyDescent="0.25">
      <c r="A8" s="89" t="s">
        <v>1</v>
      </c>
      <c r="B8" s="78" t="s">
        <v>2</v>
      </c>
      <c r="C8" s="78" t="s">
        <v>3</v>
      </c>
      <c r="D8" s="78" t="s">
        <v>4</v>
      </c>
      <c r="E8" s="78" t="s">
        <v>5</v>
      </c>
      <c r="F8" s="78" t="s">
        <v>6</v>
      </c>
      <c r="G8" s="78" t="s">
        <v>7</v>
      </c>
      <c r="H8" s="78" t="s">
        <v>61</v>
      </c>
      <c r="I8" s="78" t="s">
        <v>62</v>
      </c>
      <c r="J8" s="78"/>
      <c r="K8" s="78"/>
      <c r="L8" s="78"/>
      <c r="M8" s="78"/>
      <c r="N8" s="78"/>
      <c r="O8" s="79"/>
      <c r="P8" s="79"/>
      <c r="Q8" s="79"/>
      <c r="R8" s="79"/>
    </row>
    <row r="9" spans="1:18" s="81" customFormat="1" x14ac:dyDescent="0.25">
      <c r="A9" s="89"/>
      <c r="B9" s="78"/>
      <c r="C9" s="78"/>
      <c r="D9" s="78"/>
      <c r="E9" s="78"/>
      <c r="F9" s="78"/>
      <c r="G9" s="78"/>
      <c r="H9" s="78"/>
      <c r="I9" s="169" t="s">
        <v>339</v>
      </c>
      <c r="J9" s="78"/>
      <c r="K9" s="78"/>
      <c r="L9" s="78"/>
      <c r="M9" s="78"/>
      <c r="N9" s="78"/>
      <c r="O9" s="79"/>
      <c r="P9" s="79"/>
      <c r="Q9" s="79"/>
      <c r="R9" s="79"/>
    </row>
    <row r="10" spans="1:18" x14ac:dyDescent="0.25">
      <c r="E10" s="70"/>
      <c r="F10" s="81"/>
      <c r="G10" s="81"/>
      <c r="I10" s="81"/>
      <c r="J10" s="70"/>
      <c r="O10" s="73"/>
      <c r="P10" s="70"/>
    </row>
    <row r="11" spans="1:18" ht="13" x14ac:dyDescent="0.3">
      <c r="A11" s="89">
        <v>11</v>
      </c>
      <c r="C11" s="126" t="s">
        <v>65</v>
      </c>
      <c r="D11" s="126"/>
      <c r="E11" s="70"/>
      <c r="F11" s="81"/>
      <c r="G11" s="81"/>
      <c r="I11" s="81"/>
      <c r="J11" s="70"/>
      <c r="O11" s="73"/>
      <c r="P11" s="70"/>
    </row>
    <row r="12" spans="1:18" ht="13" x14ac:dyDescent="0.3">
      <c r="A12" s="89">
        <v>12</v>
      </c>
      <c r="B12" s="80">
        <v>301</v>
      </c>
      <c r="C12" s="87" t="s">
        <v>182</v>
      </c>
      <c r="D12" s="126"/>
      <c r="E12" s="240">
        <f>'IRA-7 Direct Current Plant'!E12-'IRA-6 Direct Initial Plant'!E12</f>
        <v>0</v>
      </c>
      <c r="F12" s="254">
        <f>'IRA-6 Direct Initial Plant'!F12</f>
        <v>0</v>
      </c>
      <c r="G12" s="240">
        <f>'IRA-7 Direct Current Plant'!G12-'IRA-6 Direct Initial Plant'!G12</f>
        <v>0</v>
      </c>
      <c r="H12" s="240">
        <f>'IRA-7 Direct Current Plant'!H12-'IRA-6 Direct Initial Plant'!H12</f>
        <v>0</v>
      </c>
      <c r="I12" s="240">
        <f>'IRA-7 Direct Current Plant'!I12-'IRA-6 Direct Initial Plant'!I12</f>
        <v>0</v>
      </c>
      <c r="J12" s="70"/>
      <c r="O12" s="73"/>
      <c r="P12" s="70"/>
    </row>
    <row r="13" spans="1:18" ht="13" x14ac:dyDescent="0.3">
      <c r="A13" s="89">
        <v>13</v>
      </c>
      <c r="B13" s="80">
        <v>302</v>
      </c>
      <c r="C13" s="87" t="s">
        <v>183</v>
      </c>
      <c r="D13" s="126"/>
      <c r="E13" s="257">
        <f>'IRA-7 Direct Current Plant'!E13-'IRA-6 Direct Initial Plant'!E13</f>
        <v>0</v>
      </c>
      <c r="F13" s="254">
        <f>'IRA-6 Direct Initial Plant'!F13</f>
        <v>0</v>
      </c>
      <c r="G13" s="258">
        <f>'IRA-7 Direct Current Plant'!G13-'IRA-6 Direct Initial Plant'!G13</f>
        <v>0</v>
      </c>
      <c r="H13" s="258">
        <f>'IRA-7 Direct Current Plant'!H13-'IRA-6 Direct Initial Plant'!H13</f>
        <v>0</v>
      </c>
      <c r="I13" s="258">
        <f>'IRA-7 Direct Current Plant'!I13-'IRA-6 Direct Initial Plant'!I13</f>
        <v>0</v>
      </c>
      <c r="J13" s="70"/>
      <c r="O13" s="73"/>
      <c r="P13" s="70"/>
    </row>
    <row r="14" spans="1:18" x14ac:dyDescent="0.25">
      <c r="A14" s="89">
        <v>14</v>
      </c>
      <c r="B14" s="80">
        <v>303</v>
      </c>
      <c r="C14" s="82" t="s">
        <v>186</v>
      </c>
      <c r="D14" s="82"/>
      <c r="E14" s="259">
        <f>'IRA-7 Direct Current Plant'!E14-'IRA-6 Direct Initial Plant'!E14</f>
        <v>0</v>
      </c>
      <c r="F14" s="254">
        <f>'IRA-6 Direct Initial Plant'!F14</f>
        <v>0</v>
      </c>
      <c r="G14" s="259">
        <f>'IRA-7 Direct Current Plant'!G14-'IRA-6 Direct Initial Plant'!G14</f>
        <v>0</v>
      </c>
      <c r="H14" s="259">
        <f>'IRA-7 Direct Current Plant'!H14-'IRA-6 Direct Initial Plant'!H14</f>
        <v>0</v>
      </c>
      <c r="I14" s="259">
        <f>'IRA-7 Direct Current Plant'!I14-'IRA-6 Direct Initial Plant'!I14</f>
        <v>0</v>
      </c>
      <c r="J14" s="83"/>
      <c r="K14" s="83"/>
      <c r="L14" s="83"/>
      <c r="M14" s="83"/>
      <c r="N14" s="84"/>
      <c r="O14" s="85"/>
      <c r="P14" s="85"/>
      <c r="Q14" s="85"/>
    </row>
    <row r="15" spans="1:18" ht="13" x14ac:dyDescent="0.3">
      <c r="A15" s="89">
        <v>15</v>
      </c>
      <c r="B15" s="80"/>
      <c r="C15" s="126" t="s">
        <v>67</v>
      </c>
      <c r="D15" s="82"/>
      <c r="E15" s="319">
        <f>'IRA-7 Direct Current Plant'!E15-'IRA-6 Direct Initial Plant'!E15</f>
        <v>0</v>
      </c>
      <c r="F15" s="254"/>
      <c r="G15" s="319">
        <f>'IRA-7 Direct Current Plant'!G15-'IRA-6 Direct Initial Plant'!G15</f>
        <v>0</v>
      </c>
      <c r="H15" s="319">
        <f>'IRA-7 Direct Current Plant'!H15-'IRA-6 Direct Initial Plant'!H15</f>
        <v>0</v>
      </c>
      <c r="I15" s="319">
        <f t="shared" ref="I15" si="0">SUM(I12:I14)</f>
        <v>0</v>
      </c>
      <c r="J15" s="83"/>
      <c r="K15" s="83"/>
      <c r="L15" s="83"/>
      <c r="M15" s="83"/>
      <c r="N15" s="84"/>
      <c r="O15" s="85"/>
      <c r="P15" s="85"/>
      <c r="Q15" s="85"/>
    </row>
    <row r="16" spans="1:18" x14ac:dyDescent="0.25">
      <c r="A16" s="89">
        <v>16</v>
      </c>
      <c r="B16" s="80"/>
      <c r="C16" s="82"/>
      <c r="D16" s="82"/>
      <c r="E16" s="30"/>
      <c r="F16" s="254"/>
      <c r="G16" s="30"/>
      <c r="H16" s="30"/>
      <c r="I16" s="30"/>
      <c r="J16" s="83"/>
      <c r="K16" s="83"/>
      <c r="L16" s="83"/>
      <c r="M16" s="83"/>
      <c r="N16" s="84"/>
      <c r="O16" s="85"/>
      <c r="P16" s="85"/>
      <c r="Q16" s="85"/>
    </row>
    <row r="17" spans="1:27" ht="13" x14ac:dyDescent="0.3">
      <c r="A17" s="89">
        <v>17</v>
      </c>
      <c r="B17" s="80"/>
      <c r="C17" s="126" t="s">
        <v>70</v>
      </c>
      <c r="D17" s="126"/>
      <c r="E17" s="86"/>
      <c r="F17" s="254"/>
      <c r="G17" s="86"/>
      <c r="H17" s="86"/>
      <c r="I17" s="86"/>
      <c r="J17" s="85"/>
      <c r="K17" s="85"/>
      <c r="L17" s="85"/>
      <c r="M17" s="85"/>
      <c r="N17" s="84"/>
      <c r="O17" s="85"/>
      <c r="P17" s="85"/>
      <c r="Q17" s="85"/>
    </row>
    <row r="18" spans="1:27" x14ac:dyDescent="0.25">
      <c r="A18" s="89">
        <v>18</v>
      </c>
      <c r="B18" s="80" t="s">
        <v>71</v>
      </c>
      <c r="C18" s="82" t="s">
        <v>184</v>
      </c>
      <c r="D18" s="82"/>
      <c r="E18" s="316">
        <f>'IRA-7 Direct Current Plant'!E18-'IRA-6 Direct Initial Plant'!E18</f>
        <v>0</v>
      </c>
      <c r="F18" s="254">
        <f>'IRA-6 Direct Initial Plant'!F18</f>
        <v>0</v>
      </c>
      <c r="G18" s="316">
        <f>'IRA-7 Direct Current Plant'!G18-'IRA-6 Direct Initial Plant'!G18</f>
        <v>0</v>
      </c>
      <c r="H18" s="316">
        <f>'IRA-7 Direct Current Plant'!H18-'IRA-6 Direct Initial Plant'!H18</f>
        <v>0</v>
      </c>
      <c r="I18" s="316">
        <f>'IRA-7 Direct Current Plant'!I18-'IRA-6 Direct Initial Plant'!I18</f>
        <v>0</v>
      </c>
      <c r="J18" s="83"/>
      <c r="K18" s="83"/>
      <c r="L18" s="83"/>
      <c r="M18" s="83"/>
      <c r="N18" s="84"/>
      <c r="O18" s="85"/>
      <c r="P18" s="85"/>
      <c r="Q18" s="85"/>
    </row>
    <row r="19" spans="1:27" x14ac:dyDescent="0.25">
      <c r="A19" s="89">
        <v>19</v>
      </c>
      <c r="B19" s="80">
        <v>366</v>
      </c>
      <c r="C19" s="82" t="s">
        <v>68</v>
      </c>
      <c r="D19" s="82"/>
      <c r="E19" s="99">
        <f>'IRA-7 Direct Current Plant'!E19-'IRA-6 Direct Initial Plant'!E19</f>
        <v>0</v>
      </c>
      <c r="F19" s="254">
        <f>'IRA-6 Direct Initial Plant'!F19</f>
        <v>0</v>
      </c>
      <c r="G19" s="99">
        <f>'IRA-7 Direct Current Plant'!G19-'IRA-6 Direct Initial Plant'!G19</f>
        <v>0</v>
      </c>
      <c r="H19" s="99">
        <f>'IRA-7 Direct Current Plant'!H19-'IRA-6 Direct Initial Plant'!H19</f>
        <v>0</v>
      </c>
      <c r="I19" s="99">
        <f>'IRA-7 Direct Current Plant'!I19-'IRA-6 Direct Initial Plant'!I19</f>
        <v>0</v>
      </c>
      <c r="J19" s="85"/>
      <c r="K19" s="85"/>
      <c r="L19" s="85"/>
      <c r="M19" s="85"/>
      <c r="N19" s="84"/>
      <c r="O19" s="85"/>
      <c r="P19" s="85"/>
      <c r="Q19" s="85"/>
    </row>
    <row r="20" spans="1:27" x14ac:dyDescent="0.25">
      <c r="A20" s="89">
        <v>20</v>
      </c>
      <c r="B20" s="80">
        <v>367</v>
      </c>
      <c r="C20" s="82" t="s">
        <v>72</v>
      </c>
      <c r="D20" s="82"/>
      <c r="E20" s="99">
        <f>'IRA-7 Direct Current Plant'!E20-'IRA-6 Direct Initial Plant'!E20</f>
        <v>0</v>
      </c>
      <c r="F20" s="254">
        <f>'IRA-6 Direct Initial Plant'!F20</f>
        <v>0</v>
      </c>
      <c r="G20" s="99">
        <f>'IRA-7 Direct Current Plant'!G20-'IRA-6 Direct Initial Plant'!G20</f>
        <v>0</v>
      </c>
      <c r="H20" s="99">
        <f>'IRA-7 Direct Current Plant'!H20-'IRA-6 Direct Initial Plant'!H20</f>
        <v>0</v>
      </c>
      <c r="I20" s="99">
        <f>'IRA-7 Direct Current Plant'!I20-'IRA-6 Direct Initial Plant'!I20</f>
        <v>0</v>
      </c>
      <c r="J20" s="85"/>
      <c r="K20" s="85"/>
      <c r="L20" s="85"/>
      <c r="M20" s="85"/>
      <c r="N20" s="84"/>
      <c r="O20" s="85"/>
      <c r="P20" s="85"/>
      <c r="Q20" s="85"/>
    </row>
    <row r="21" spans="1:27" x14ac:dyDescent="0.25">
      <c r="A21" s="89">
        <v>21</v>
      </c>
      <c r="B21" s="80">
        <v>368</v>
      </c>
      <c r="C21" s="82" t="s">
        <v>69</v>
      </c>
      <c r="D21" s="82"/>
      <c r="E21" s="313">
        <f>'IRA-7 Direct Current Plant'!E21-'IRA-6 Direct Initial Plant'!E21</f>
        <v>0</v>
      </c>
      <c r="F21" s="254">
        <f>'IRA-6 Direct Initial Plant'!F21</f>
        <v>0</v>
      </c>
      <c r="G21" s="313">
        <f>'IRA-7 Direct Current Plant'!G21-'IRA-6 Direct Initial Plant'!G21</f>
        <v>0</v>
      </c>
      <c r="H21" s="313">
        <f>'IRA-7 Direct Current Plant'!H21-'IRA-6 Direct Initial Plant'!H21</f>
        <v>0</v>
      </c>
      <c r="I21" s="99">
        <f>'IRA-7 Direct Current Plant'!I21-'IRA-6 Direct Initial Plant'!I21</f>
        <v>0</v>
      </c>
      <c r="J21" s="85"/>
      <c r="K21" s="85"/>
      <c r="L21" s="85"/>
      <c r="M21" s="85"/>
      <c r="N21" s="84"/>
      <c r="O21" s="85"/>
      <c r="P21" s="85"/>
      <c r="Q21" s="85"/>
    </row>
    <row r="22" spans="1:27" x14ac:dyDescent="0.25">
      <c r="A22" s="89">
        <v>22</v>
      </c>
      <c r="B22" s="80">
        <v>369</v>
      </c>
      <c r="C22" s="82" t="s">
        <v>75</v>
      </c>
      <c r="D22" s="82"/>
      <c r="E22" s="313">
        <f>'IRA-7 Direct Current Plant'!E22-'IRA-6 Direct Initial Plant'!E22</f>
        <v>0</v>
      </c>
      <c r="F22" s="254">
        <f>'IRA-6 Direct Initial Plant'!F22</f>
        <v>0</v>
      </c>
      <c r="G22" s="313">
        <f>'IRA-7 Direct Current Plant'!G22-'IRA-6 Direct Initial Plant'!G22</f>
        <v>0</v>
      </c>
      <c r="H22" s="313">
        <f>'IRA-7 Direct Current Plant'!H22-'IRA-6 Direct Initial Plant'!H22</f>
        <v>0</v>
      </c>
      <c r="I22" s="99">
        <f>'IRA-7 Direct Current Plant'!I22-'IRA-6 Direct Initial Plant'!I22</f>
        <v>0</v>
      </c>
      <c r="J22" s="85"/>
      <c r="K22" s="85"/>
      <c r="L22" s="85"/>
      <c r="M22" s="85"/>
      <c r="N22" s="84"/>
      <c r="O22" s="85"/>
      <c r="P22" s="85"/>
      <c r="Q22" s="85"/>
    </row>
    <row r="23" spans="1:27" x14ac:dyDescent="0.25">
      <c r="A23" s="89">
        <v>23</v>
      </c>
      <c r="B23" s="80">
        <v>370</v>
      </c>
      <c r="C23" s="82" t="s">
        <v>73</v>
      </c>
      <c r="D23" s="82"/>
      <c r="E23" s="313">
        <f>'IRA-7 Direct Current Plant'!E23-'IRA-6 Direct Initial Plant'!E23</f>
        <v>0</v>
      </c>
      <c r="F23" s="254">
        <f>'IRA-6 Direct Initial Plant'!F23</f>
        <v>0</v>
      </c>
      <c r="G23" s="313">
        <f>'IRA-7 Direct Current Plant'!G23-'IRA-6 Direct Initial Plant'!G23</f>
        <v>0</v>
      </c>
      <c r="H23" s="313">
        <f>'IRA-7 Direct Current Plant'!H23-'IRA-6 Direct Initial Plant'!H23</f>
        <v>0</v>
      </c>
      <c r="I23" s="99">
        <f>'IRA-7 Direct Current Plant'!I23-'IRA-6 Direct Initial Plant'!I23</f>
        <v>0</v>
      </c>
      <c r="J23" s="85"/>
      <c r="K23" s="85"/>
      <c r="L23" s="85"/>
      <c r="M23" s="85"/>
      <c r="N23" s="84"/>
      <c r="O23" s="85"/>
      <c r="P23" s="85"/>
      <c r="Q23" s="85"/>
    </row>
    <row r="24" spans="1:27" x14ac:dyDescent="0.25">
      <c r="A24" s="89">
        <v>24</v>
      </c>
      <c r="B24" s="80">
        <v>371</v>
      </c>
      <c r="C24" s="82" t="s">
        <v>66</v>
      </c>
      <c r="D24" s="82"/>
      <c r="E24" s="313">
        <f>'IRA-7 Direct Current Plant'!E24-'IRA-6 Direct Initial Plant'!E24</f>
        <v>0</v>
      </c>
      <c r="F24" s="254">
        <f>'IRA-6 Direct Initial Plant'!F24</f>
        <v>0</v>
      </c>
      <c r="G24" s="313">
        <f>'IRA-7 Direct Current Plant'!G24-'IRA-6 Direct Initial Plant'!G24</f>
        <v>0</v>
      </c>
      <c r="H24" s="313">
        <f>'IRA-7 Direct Current Plant'!H24-'IRA-6 Direct Initial Plant'!H24</f>
        <v>0</v>
      </c>
      <c r="I24" s="99">
        <f>'IRA-7 Direct Current Plant'!I24-'IRA-6 Direct Initial Plant'!I24</f>
        <v>0</v>
      </c>
      <c r="J24" s="85"/>
      <c r="K24" s="85"/>
      <c r="L24" s="85"/>
      <c r="M24" s="85"/>
      <c r="N24" s="84"/>
      <c r="O24" s="85"/>
      <c r="P24" s="85"/>
      <c r="Q24" s="85"/>
    </row>
    <row r="25" spans="1:27" ht="13" x14ac:dyDescent="0.3">
      <c r="A25" s="89">
        <v>25</v>
      </c>
      <c r="B25" s="80"/>
      <c r="C25" s="126" t="s">
        <v>67</v>
      </c>
      <c r="D25" s="126"/>
      <c r="E25" s="319">
        <f>'IRA-7 Direct Current Plant'!E25-'IRA-6 Direct Initial Plant'!E25</f>
        <v>0</v>
      </c>
      <c r="F25" s="254"/>
      <c r="G25" s="319">
        <f>'IRA-7 Direct Current Plant'!G25-'IRA-6 Direct Initial Plant'!G25</f>
        <v>0</v>
      </c>
      <c r="H25" s="319">
        <f>'IRA-7 Direct Current Plant'!H25-'IRA-6 Direct Initial Plant'!H25</f>
        <v>0</v>
      </c>
      <c r="I25" s="319">
        <f>SUM(I18:I24)</f>
        <v>0</v>
      </c>
      <c r="J25" s="83"/>
      <c r="K25" s="83"/>
      <c r="L25" s="83"/>
      <c r="M25" s="83"/>
      <c r="N25" s="84"/>
      <c r="O25" s="85"/>
      <c r="P25" s="85"/>
      <c r="Q25" s="85"/>
      <c r="R25" s="84"/>
      <c r="S25" s="84"/>
      <c r="T25" s="84"/>
      <c r="U25" s="84"/>
      <c r="V25" s="84"/>
      <c r="W25" s="84"/>
      <c r="X25" s="84"/>
      <c r="Y25" s="84"/>
      <c r="Z25" s="84"/>
      <c r="AA25" s="84"/>
    </row>
    <row r="26" spans="1:27" x14ac:dyDescent="0.25">
      <c r="A26" s="89">
        <v>26</v>
      </c>
      <c r="E26" s="88"/>
      <c r="F26" s="254"/>
      <c r="G26" s="88"/>
      <c r="H26" s="88"/>
      <c r="I26" s="88"/>
      <c r="J26" s="73"/>
      <c r="K26" s="73"/>
      <c r="L26" s="73"/>
      <c r="M26" s="73"/>
      <c r="N26" s="84"/>
      <c r="O26" s="85"/>
      <c r="P26" s="84"/>
      <c r="Q26" s="84"/>
      <c r="R26" s="84"/>
      <c r="S26" s="405"/>
      <c r="T26" s="405"/>
      <c r="U26" s="405"/>
      <c r="V26" s="405"/>
      <c r="W26" s="405"/>
      <c r="X26" s="405"/>
      <c r="Y26" s="405"/>
      <c r="Z26" s="84"/>
      <c r="AA26" s="84"/>
    </row>
    <row r="27" spans="1:27" ht="13" x14ac:dyDescent="0.3">
      <c r="A27" s="89">
        <v>27</v>
      </c>
      <c r="B27" s="81"/>
      <c r="C27" s="125" t="s">
        <v>74</v>
      </c>
      <c r="E27" s="88"/>
      <c r="F27" s="254"/>
      <c r="G27" s="88"/>
      <c r="H27" s="88"/>
      <c r="I27" s="88"/>
      <c r="J27" s="73"/>
      <c r="K27" s="73"/>
      <c r="L27" s="73"/>
      <c r="M27" s="73"/>
      <c r="N27" s="84"/>
      <c r="O27" s="85"/>
      <c r="P27" s="84"/>
      <c r="Q27" s="84"/>
      <c r="R27" s="84"/>
      <c r="S27" s="124"/>
      <c r="T27" s="124"/>
      <c r="U27" s="124"/>
      <c r="V27" s="124"/>
      <c r="W27" s="124"/>
      <c r="X27" s="124"/>
      <c r="Y27" s="124"/>
      <c r="Z27" s="84"/>
      <c r="AA27" s="84"/>
    </row>
    <row r="28" spans="1:27" x14ac:dyDescent="0.25">
      <c r="A28" s="89">
        <v>28</v>
      </c>
      <c r="B28" s="89">
        <v>374</v>
      </c>
      <c r="C28" s="90" t="s">
        <v>185</v>
      </c>
      <c r="E28" s="240">
        <f>'IRA-7 Direct Current Plant'!E28-'IRA-6 Direct Initial Plant'!E28</f>
        <v>0</v>
      </c>
      <c r="F28" s="254">
        <f>'IRA-6 Direct Initial Plant'!F28</f>
        <v>0</v>
      </c>
      <c r="G28" s="240">
        <f>'IRA-7 Direct Current Plant'!G28-'IRA-6 Direct Initial Plant'!G28</f>
        <v>0</v>
      </c>
      <c r="H28" s="240">
        <f>'IRA-7 Direct Current Plant'!H28-'IRA-6 Direct Initial Plant'!H28</f>
        <v>0</v>
      </c>
      <c r="I28" s="316">
        <f>'IRA-7 Direct Current Plant'!I28-'IRA-6 Direct Initial Plant'!I28</f>
        <v>0</v>
      </c>
      <c r="J28" s="73"/>
      <c r="K28" s="73"/>
      <c r="L28" s="73"/>
      <c r="M28" s="73"/>
      <c r="N28" s="84"/>
      <c r="O28" s="85"/>
      <c r="P28" s="84"/>
      <c r="Q28" s="84"/>
      <c r="R28" s="84"/>
      <c r="S28" s="124"/>
      <c r="T28" s="124"/>
      <c r="U28" s="124"/>
      <c r="V28" s="124"/>
      <c r="W28" s="124"/>
      <c r="X28" s="124"/>
      <c r="Y28" s="124"/>
      <c r="Z28" s="84"/>
      <c r="AA28" s="84"/>
    </row>
    <row r="29" spans="1:27" x14ac:dyDescent="0.25">
      <c r="A29" s="89">
        <v>29</v>
      </c>
      <c r="B29" s="89">
        <v>375</v>
      </c>
      <c r="C29" s="90" t="s">
        <v>68</v>
      </c>
      <c r="E29" s="101">
        <f>'IRA-7 Direct Current Plant'!E29-'IRA-6 Direct Initial Plant'!E29</f>
        <v>0</v>
      </c>
      <c r="F29" s="254">
        <f>'IRA-6 Direct Initial Plant'!F29</f>
        <v>0</v>
      </c>
      <c r="G29" s="101">
        <f>'IRA-7 Direct Current Plant'!G29-'IRA-6 Direct Initial Plant'!G29</f>
        <v>0</v>
      </c>
      <c r="H29" s="101">
        <f>'IRA-7 Direct Current Plant'!H29-'IRA-6 Direct Initial Plant'!H29</f>
        <v>0</v>
      </c>
      <c r="I29" s="109">
        <f>'IRA-7 Direct Current Plant'!I29-'IRA-6 Direct Initial Plant'!I29</f>
        <v>0</v>
      </c>
      <c r="J29" s="73"/>
      <c r="K29" s="73"/>
      <c r="L29" s="73"/>
      <c r="M29" s="73"/>
      <c r="N29" s="84"/>
      <c r="O29" s="85"/>
      <c r="P29" s="84"/>
      <c r="Q29" s="84"/>
      <c r="R29" s="84"/>
      <c r="S29" s="124"/>
      <c r="T29" s="124"/>
      <c r="U29" s="124"/>
      <c r="V29" s="124"/>
      <c r="W29" s="124"/>
      <c r="X29" s="124"/>
      <c r="Y29" s="124"/>
      <c r="Z29" s="84"/>
      <c r="AA29" s="84"/>
    </row>
    <row r="30" spans="1:27" x14ac:dyDescent="0.25">
      <c r="A30" s="89">
        <v>30</v>
      </c>
      <c r="B30" s="89">
        <v>376</v>
      </c>
      <c r="C30" s="90" t="s">
        <v>72</v>
      </c>
      <c r="E30" s="101">
        <f>'IRA-7 Direct Current Plant'!E30-'IRA-6 Direct Initial Plant'!E30</f>
        <v>0</v>
      </c>
      <c r="F30" s="254">
        <f>'IRA-6 Direct Initial Plant'!F30</f>
        <v>0</v>
      </c>
      <c r="G30" s="101">
        <f>'IRA-7 Direct Current Plant'!G30-'IRA-6 Direct Initial Plant'!G30</f>
        <v>0</v>
      </c>
      <c r="H30" s="101">
        <f>'IRA-7 Direct Current Plant'!H30-'IRA-6 Direct Initial Plant'!H30</f>
        <v>0</v>
      </c>
      <c r="I30" s="109">
        <f>'IRA-7 Direct Current Plant'!I30-'IRA-6 Direct Initial Plant'!I30</f>
        <v>0</v>
      </c>
      <c r="J30" s="73"/>
      <c r="K30" s="73"/>
      <c r="L30" s="73"/>
      <c r="M30" s="73"/>
      <c r="N30" s="84"/>
      <c r="O30" s="85"/>
      <c r="P30" s="84"/>
      <c r="Q30" s="84"/>
      <c r="R30" s="84"/>
      <c r="S30" s="124"/>
      <c r="T30" s="124"/>
      <c r="U30" s="124"/>
      <c r="V30" s="124"/>
      <c r="W30" s="124"/>
      <c r="X30" s="124"/>
      <c r="Y30" s="124"/>
      <c r="Z30" s="84"/>
      <c r="AA30" s="84"/>
    </row>
    <row r="31" spans="1:27" x14ac:dyDescent="0.25">
      <c r="A31" s="89">
        <v>31</v>
      </c>
      <c r="B31" s="89">
        <v>377</v>
      </c>
      <c r="C31" s="90" t="s">
        <v>69</v>
      </c>
      <c r="E31" s="101">
        <f>'IRA-7 Direct Current Plant'!E31-'IRA-6 Direct Initial Plant'!E31</f>
        <v>0</v>
      </c>
      <c r="F31" s="254">
        <f>'IRA-6 Direct Initial Plant'!F31</f>
        <v>0</v>
      </c>
      <c r="G31" s="101">
        <f>'IRA-7 Direct Current Plant'!G31-'IRA-6 Direct Initial Plant'!G31</f>
        <v>0</v>
      </c>
      <c r="H31" s="101">
        <f>'IRA-7 Direct Current Plant'!H31-'IRA-6 Direct Initial Plant'!H31</f>
        <v>0</v>
      </c>
      <c r="I31" s="109">
        <f>'IRA-7 Direct Current Plant'!I31-'IRA-6 Direct Initial Plant'!I31</f>
        <v>0</v>
      </c>
      <c r="J31" s="73"/>
      <c r="K31" s="73"/>
      <c r="L31" s="73"/>
      <c r="M31" s="73"/>
      <c r="N31" s="84"/>
      <c r="O31" s="85"/>
      <c r="P31" s="84"/>
      <c r="Q31" s="84"/>
      <c r="R31" s="84"/>
      <c r="S31" s="124"/>
      <c r="T31" s="124"/>
      <c r="U31" s="124"/>
      <c r="V31" s="124"/>
      <c r="W31" s="124"/>
      <c r="X31" s="124"/>
      <c r="Y31" s="124"/>
      <c r="Z31" s="84"/>
      <c r="AA31" s="84"/>
    </row>
    <row r="32" spans="1:27" x14ac:dyDescent="0.25">
      <c r="A32" s="89">
        <v>32</v>
      </c>
      <c r="B32" s="89">
        <v>378</v>
      </c>
      <c r="C32" s="90" t="s">
        <v>187</v>
      </c>
      <c r="E32" s="101">
        <f>'IRA-7 Direct Current Plant'!E32-'IRA-6 Direct Initial Plant'!E32</f>
        <v>0</v>
      </c>
      <c r="F32" s="254">
        <f>'IRA-6 Direct Initial Plant'!F32</f>
        <v>0</v>
      </c>
      <c r="G32" s="101">
        <f>'IRA-7 Direct Current Plant'!G32-'IRA-6 Direct Initial Plant'!G32</f>
        <v>0</v>
      </c>
      <c r="H32" s="101">
        <f>'IRA-7 Direct Current Plant'!H32-'IRA-6 Direct Initial Plant'!H32</f>
        <v>0</v>
      </c>
      <c r="I32" s="109">
        <f>'IRA-7 Direct Current Plant'!I32-'IRA-6 Direct Initial Plant'!I32</f>
        <v>0</v>
      </c>
      <c r="J32" s="73"/>
      <c r="K32" s="73"/>
      <c r="L32" s="73"/>
      <c r="M32" s="73"/>
      <c r="N32" s="84"/>
      <c r="O32" s="85"/>
      <c r="P32" s="84"/>
      <c r="Q32" s="84"/>
      <c r="R32" s="84"/>
      <c r="S32" s="124"/>
      <c r="T32" s="124"/>
      <c r="U32" s="124"/>
      <c r="V32" s="124"/>
      <c r="W32" s="124"/>
      <c r="X32" s="124"/>
      <c r="Y32" s="124"/>
      <c r="Z32" s="84"/>
      <c r="AA32" s="84"/>
    </row>
    <row r="33" spans="1:27" x14ac:dyDescent="0.25">
      <c r="A33" s="89">
        <v>33</v>
      </c>
      <c r="B33" s="89">
        <v>379</v>
      </c>
      <c r="C33" s="90" t="s">
        <v>188</v>
      </c>
      <c r="E33" s="101">
        <f>'IRA-7 Direct Current Plant'!E33-'IRA-6 Direct Initial Plant'!E33</f>
        <v>0</v>
      </c>
      <c r="F33" s="254">
        <f>'IRA-6 Direct Initial Plant'!F33</f>
        <v>0</v>
      </c>
      <c r="G33" s="101">
        <f>'IRA-7 Direct Current Plant'!G33-'IRA-6 Direct Initial Plant'!G33</f>
        <v>0</v>
      </c>
      <c r="H33" s="101">
        <f>'IRA-7 Direct Current Plant'!H33-'IRA-6 Direct Initial Plant'!H33</f>
        <v>0</v>
      </c>
      <c r="I33" s="109">
        <f>'IRA-7 Direct Current Plant'!I33-'IRA-6 Direct Initial Plant'!I33</f>
        <v>0</v>
      </c>
      <c r="J33" s="73"/>
      <c r="K33" s="73"/>
      <c r="L33" s="73"/>
      <c r="M33" s="73"/>
      <c r="N33" s="84"/>
      <c r="O33" s="85"/>
      <c r="P33" s="84"/>
      <c r="Q33" s="84"/>
      <c r="R33" s="84"/>
      <c r="S33" s="124"/>
      <c r="T33" s="124"/>
      <c r="U33" s="124"/>
      <c r="V33" s="124"/>
      <c r="W33" s="124"/>
      <c r="X33" s="124"/>
      <c r="Y33" s="124"/>
      <c r="Z33" s="84"/>
      <c r="AA33" s="84"/>
    </row>
    <row r="34" spans="1:27" x14ac:dyDescent="0.25">
      <c r="A34" s="89">
        <v>34</v>
      </c>
      <c r="B34" s="89">
        <v>380</v>
      </c>
      <c r="C34" s="90" t="s">
        <v>76</v>
      </c>
      <c r="E34" s="101">
        <f>'IRA-7 Direct Current Plant'!E34-'IRA-6 Direct Initial Plant'!E34</f>
        <v>0</v>
      </c>
      <c r="F34" s="254">
        <f>'IRA-6 Direct Initial Plant'!F34</f>
        <v>0</v>
      </c>
      <c r="G34" s="101">
        <f>'IRA-7 Direct Current Plant'!G34-'IRA-6 Direct Initial Plant'!G34</f>
        <v>0</v>
      </c>
      <c r="H34" s="101">
        <f>'IRA-7 Direct Current Plant'!H34-'IRA-6 Direct Initial Plant'!H34</f>
        <v>0</v>
      </c>
      <c r="I34" s="109">
        <f>'IRA-7 Direct Current Plant'!I34-'IRA-6 Direct Initial Plant'!I34</f>
        <v>0</v>
      </c>
      <c r="J34" s="73"/>
      <c r="K34" s="73"/>
      <c r="L34" s="73"/>
      <c r="M34" s="73"/>
      <c r="N34" s="84"/>
      <c r="O34" s="85"/>
      <c r="P34" s="84"/>
      <c r="Q34" s="84"/>
      <c r="R34" s="84"/>
      <c r="S34" s="124"/>
      <c r="T34" s="124"/>
      <c r="U34" s="124"/>
      <c r="V34" s="124"/>
      <c r="W34" s="124"/>
      <c r="X34" s="124"/>
      <c r="Y34" s="124"/>
      <c r="Z34" s="84"/>
      <c r="AA34" s="84"/>
    </row>
    <row r="35" spans="1:27" x14ac:dyDescent="0.25">
      <c r="A35" s="89">
        <v>35</v>
      </c>
      <c r="B35" s="89">
        <v>381</v>
      </c>
      <c r="C35" s="90" t="s">
        <v>125</v>
      </c>
      <c r="E35" s="101">
        <f>'IRA-7 Direct Current Plant'!E35-'IRA-6 Direct Initial Plant'!E35</f>
        <v>0</v>
      </c>
      <c r="F35" s="254">
        <f>'IRA-6 Direct Initial Plant'!F35</f>
        <v>0</v>
      </c>
      <c r="G35" s="101">
        <f>'IRA-7 Direct Current Plant'!G35-'IRA-6 Direct Initial Plant'!G35</f>
        <v>0</v>
      </c>
      <c r="H35" s="101">
        <f>'IRA-7 Direct Current Plant'!H35-'IRA-6 Direct Initial Plant'!H35</f>
        <v>0</v>
      </c>
      <c r="I35" s="109">
        <f>'IRA-7 Direct Current Plant'!I35-'IRA-6 Direct Initial Plant'!I35</f>
        <v>0</v>
      </c>
      <c r="J35" s="73"/>
      <c r="K35" s="73"/>
      <c r="L35" s="73"/>
      <c r="M35" s="73"/>
      <c r="N35" s="84"/>
      <c r="O35" s="85"/>
      <c r="P35" s="84"/>
      <c r="Q35" s="84"/>
      <c r="R35" s="84"/>
      <c r="S35" s="124"/>
      <c r="T35" s="124"/>
      <c r="U35" s="124"/>
      <c r="V35" s="124"/>
      <c r="W35" s="124"/>
      <c r="X35" s="124"/>
      <c r="Y35" s="124"/>
      <c r="Z35" s="84"/>
      <c r="AA35" s="84"/>
    </row>
    <row r="36" spans="1:27" x14ac:dyDescent="0.25">
      <c r="A36" s="89">
        <v>36</v>
      </c>
      <c r="B36" s="170">
        <v>382</v>
      </c>
      <c r="C36" s="90" t="s">
        <v>126</v>
      </c>
      <c r="E36" s="101">
        <f>'IRA-7 Direct Current Plant'!E36-'IRA-6 Direct Initial Plant'!E36</f>
        <v>0</v>
      </c>
      <c r="F36" s="254">
        <f>'IRA-6 Direct Initial Plant'!F36</f>
        <v>0</v>
      </c>
      <c r="G36" s="101">
        <f>'IRA-7 Direct Current Plant'!G36-'IRA-6 Direct Initial Plant'!G36</f>
        <v>0</v>
      </c>
      <c r="H36" s="101">
        <f>'IRA-7 Direct Current Plant'!H36-'IRA-6 Direct Initial Plant'!H36</f>
        <v>0</v>
      </c>
      <c r="I36" s="109">
        <f>'IRA-7 Direct Current Plant'!I36-'IRA-6 Direct Initial Plant'!I36</f>
        <v>0</v>
      </c>
      <c r="J36" s="73"/>
      <c r="K36" s="73"/>
      <c r="L36" s="73"/>
      <c r="M36" s="73"/>
      <c r="N36" s="84"/>
      <c r="O36" s="85"/>
      <c r="P36" s="84"/>
      <c r="Q36" s="84"/>
      <c r="R36" s="84"/>
      <c r="S36" s="124"/>
      <c r="T36" s="124"/>
      <c r="U36" s="124"/>
      <c r="V36" s="124"/>
      <c r="W36" s="124"/>
      <c r="X36" s="124"/>
      <c r="Y36" s="124"/>
      <c r="Z36" s="84"/>
      <c r="AA36" s="84"/>
    </row>
    <row r="37" spans="1:27" x14ac:dyDescent="0.25">
      <c r="A37" s="89">
        <v>37</v>
      </c>
      <c r="B37" s="89">
        <v>383</v>
      </c>
      <c r="C37" s="90" t="s">
        <v>127</v>
      </c>
      <c r="E37" s="101">
        <f>'IRA-7 Direct Current Plant'!E37-'IRA-6 Direct Initial Plant'!E37</f>
        <v>0</v>
      </c>
      <c r="F37" s="254">
        <f>'IRA-6 Direct Initial Plant'!F37</f>
        <v>0</v>
      </c>
      <c r="G37" s="101">
        <f>'IRA-7 Direct Current Plant'!G37-'IRA-6 Direct Initial Plant'!G37</f>
        <v>0</v>
      </c>
      <c r="H37" s="101">
        <f>'IRA-7 Direct Current Plant'!H37-'IRA-6 Direct Initial Plant'!H37</f>
        <v>0</v>
      </c>
      <c r="I37" s="109">
        <f>'IRA-7 Direct Current Plant'!I37-'IRA-6 Direct Initial Plant'!I37</f>
        <v>0</v>
      </c>
      <c r="J37" s="73"/>
      <c r="K37" s="73"/>
      <c r="L37" s="73"/>
      <c r="M37" s="73"/>
      <c r="N37" s="84"/>
      <c r="O37" s="85"/>
      <c r="P37" s="84"/>
      <c r="Q37" s="84"/>
      <c r="R37" s="84"/>
      <c r="S37" s="124"/>
      <c r="T37" s="124"/>
      <c r="U37" s="124"/>
      <c r="V37" s="124"/>
      <c r="W37" s="124"/>
      <c r="X37" s="124"/>
      <c r="Y37" s="124"/>
      <c r="Z37" s="84"/>
      <c r="AA37" s="84"/>
    </row>
    <row r="38" spans="1:27" x14ac:dyDescent="0.25">
      <c r="A38" s="89">
        <v>38</v>
      </c>
      <c r="B38" s="89">
        <v>385</v>
      </c>
      <c r="C38" s="90" t="s">
        <v>189</v>
      </c>
      <c r="E38" s="101">
        <f>'IRA-7 Direct Current Plant'!E38-'IRA-6 Direct Initial Plant'!E38</f>
        <v>0</v>
      </c>
      <c r="F38" s="254">
        <f>'IRA-6 Direct Initial Plant'!F38</f>
        <v>0</v>
      </c>
      <c r="G38" s="101">
        <f>'IRA-7 Direct Current Plant'!G38-'IRA-6 Direct Initial Plant'!G38</f>
        <v>0</v>
      </c>
      <c r="H38" s="101">
        <f>'IRA-7 Direct Current Plant'!H38-'IRA-6 Direct Initial Plant'!H38</f>
        <v>0</v>
      </c>
      <c r="I38" s="109">
        <f>'IRA-7 Direct Current Plant'!I38-'IRA-6 Direct Initial Plant'!I38</f>
        <v>0</v>
      </c>
      <c r="J38" s="73"/>
      <c r="K38" s="73"/>
      <c r="L38" s="73"/>
      <c r="M38" s="73"/>
      <c r="N38" s="84"/>
      <c r="O38" s="85"/>
      <c r="P38" s="84"/>
      <c r="Q38" s="84"/>
      <c r="R38" s="84"/>
      <c r="S38" s="124"/>
      <c r="T38" s="124"/>
      <c r="U38" s="124"/>
      <c r="V38" s="124"/>
      <c r="W38" s="124"/>
      <c r="X38" s="124"/>
      <c r="Y38" s="124"/>
      <c r="Z38" s="84"/>
      <c r="AA38" s="84"/>
    </row>
    <row r="39" spans="1:27" x14ac:dyDescent="0.25">
      <c r="A39" s="89">
        <v>39</v>
      </c>
      <c r="B39" s="89" t="s">
        <v>77</v>
      </c>
      <c r="C39" s="90" t="s">
        <v>190</v>
      </c>
      <c r="E39" s="101">
        <f>'IRA-7 Direct Current Plant'!E39-'IRA-6 Direct Initial Plant'!E39</f>
        <v>0</v>
      </c>
      <c r="F39" s="254">
        <f>'IRA-6 Direct Initial Plant'!F39</f>
        <v>0</v>
      </c>
      <c r="G39" s="101">
        <f>'IRA-7 Direct Current Plant'!G39-'IRA-6 Direct Initial Plant'!G39</f>
        <v>0</v>
      </c>
      <c r="H39" s="101">
        <f>'IRA-7 Direct Current Plant'!H39-'IRA-6 Direct Initial Plant'!H39</f>
        <v>0</v>
      </c>
      <c r="I39" s="109">
        <f>'IRA-7 Direct Current Plant'!I39-'IRA-6 Direct Initial Plant'!I39</f>
        <v>0</v>
      </c>
      <c r="J39" s="73"/>
      <c r="K39" s="73"/>
      <c r="L39" s="73"/>
      <c r="M39" s="73"/>
      <c r="N39" s="84"/>
      <c r="O39" s="85"/>
      <c r="P39" s="84"/>
      <c r="Q39" s="84"/>
      <c r="R39" s="84"/>
      <c r="S39" s="124"/>
      <c r="T39" s="124"/>
      <c r="U39" s="124"/>
      <c r="V39" s="124"/>
      <c r="W39" s="124"/>
      <c r="X39" s="124"/>
      <c r="Y39" s="124"/>
      <c r="Z39" s="84"/>
      <c r="AA39" s="84"/>
    </row>
    <row r="40" spans="1:27" ht="13" x14ac:dyDescent="0.3">
      <c r="A40" s="89">
        <v>40</v>
      </c>
      <c r="C40" s="126" t="s">
        <v>67</v>
      </c>
      <c r="E40" s="319">
        <f>'IRA-7 Direct Current Plant'!E40-'IRA-6 Direct Initial Plant'!E40</f>
        <v>0</v>
      </c>
      <c r="F40" s="254"/>
      <c r="G40" s="319">
        <f>'IRA-7 Direct Current Plant'!G40-'IRA-6 Direct Initial Plant'!G40</f>
        <v>0</v>
      </c>
      <c r="H40" s="319">
        <f>'IRA-7 Direct Current Plant'!H40-'IRA-6 Direct Initial Plant'!H40</f>
        <v>0</v>
      </c>
      <c r="I40" s="319">
        <f>SUM(I28:I39)</f>
        <v>0</v>
      </c>
      <c r="J40" s="73"/>
      <c r="K40" s="85"/>
      <c r="L40" s="85"/>
      <c r="M40" s="85"/>
      <c r="N40" s="84"/>
      <c r="O40" s="85"/>
      <c r="P40" s="84"/>
      <c r="Q40" s="84"/>
      <c r="R40" s="84"/>
      <c r="S40" s="124"/>
      <c r="T40" s="124"/>
      <c r="U40" s="124"/>
      <c r="V40" s="124"/>
      <c r="W40" s="124"/>
      <c r="X40" s="124"/>
      <c r="Y40" s="124"/>
      <c r="Z40" s="84"/>
      <c r="AA40" s="84"/>
    </row>
    <row r="41" spans="1:27" x14ac:dyDescent="0.25">
      <c r="A41" s="89">
        <v>41</v>
      </c>
      <c r="E41" s="88"/>
      <c r="F41" s="254"/>
      <c r="G41" s="88"/>
      <c r="H41" s="88"/>
      <c r="I41" s="88"/>
      <c r="J41" s="73"/>
      <c r="K41" s="85"/>
      <c r="L41" s="85"/>
      <c r="M41" s="85"/>
      <c r="N41" s="84"/>
      <c r="O41" s="85"/>
      <c r="P41" s="84"/>
      <c r="Q41" s="84"/>
      <c r="R41" s="84"/>
      <c r="S41" s="124"/>
      <c r="T41" s="124"/>
      <c r="U41" s="124"/>
      <c r="V41" s="124"/>
      <c r="W41" s="124"/>
      <c r="X41" s="124"/>
      <c r="Y41" s="124"/>
      <c r="Z41" s="84"/>
      <c r="AA41" s="84"/>
    </row>
    <row r="42" spans="1:27" ht="13" x14ac:dyDescent="0.3">
      <c r="A42" s="89">
        <v>42</v>
      </c>
      <c r="C42" s="126" t="s">
        <v>78</v>
      </c>
      <c r="D42" s="126"/>
      <c r="E42" s="88"/>
      <c r="F42" s="254"/>
      <c r="G42" s="88"/>
      <c r="H42" s="88"/>
      <c r="I42" s="88"/>
      <c r="J42" s="73"/>
      <c r="K42" s="85"/>
      <c r="L42" s="85"/>
      <c r="M42" s="85"/>
      <c r="N42" s="84"/>
      <c r="O42" s="85"/>
      <c r="P42" s="84"/>
      <c r="Q42" s="84"/>
      <c r="R42" s="84"/>
      <c r="S42" s="92"/>
      <c r="T42" s="92"/>
      <c r="U42" s="92"/>
      <c r="V42" s="92"/>
      <c r="W42" s="92"/>
      <c r="X42" s="92"/>
      <c r="Y42" s="92"/>
      <c r="Z42" s="84"/>
      <c r="AA42" s="84"/>
    </row>
    <row r="43" spans="1:27" x14ac:dyDescent="0.25">
      <c r="A43" s="89">
        <v>43</v>
      </c>
      <c r="B43" s="80">
        <v>389</v>
      </c>
      <c r="C43" s="82" t="s">
        <v>185</v>
      </c>
      <c r="D43" s="82"/>
      <c r="E43" s="324">
        <f>'IRA-7 Direct Current Plant'!E43-'IRA-6 Direct Initial Plant'!E43</f>
        <v>0</v>
      </c>
      <c r="F43" s="254">
        <f>'IRA-6 Direct Initial Plant'!F43</f>
        <v>0</v>
      </c>
      <c r="G43" s="324">
        <f>'IRA-7 Direct Current Plant'!G43-'IRA-6 Direct Initial Plant'!G43</f>
        <v>0</v>
      </c>
      <c r="H43" s="324">
        <f>'IRA-7 Direct Current Plant'!H43-'IRA-6 Direct Initial Plant'!H43</f>
        <v>0</v>
      </c>
      <c r="I43" s="316">
        <f>'IRA-7 Direct Current Plant'!I43-'IRA-6 Direct Initial Plant'!I43</f>
        <v>0</v>
      </c>
      <c r="J43" s="83"/>
      <c r="K43" s="83"/>
      <c r="L43" s="83"/>
      <c r="M43" s="83"/>
      <c r="N43" s="84"/>
      <c r="O43" s="85"/>
      <c r="P43" s="84"/>
      <c r="Q43" s="84"/>
      <c r="R43" s="124"/>
      <c r="S43" s="93"/>
      <c r="T43" s="94"/>
      <c r="U43" s="95"/>
      <c r="V43" s="85"/>
      <c r="W43" s="94"/>
      <c r="X43" s="85"/>
      <c r="Y43" s="85"/>
      <c r="Z43" s="84"/>
      <c r="AA43" s="84"/>
    </row>
    <row r="44" spans="1:27" x14ac:dyDescent="0.25">
      <c r="A44" s="89">
        <v>44</v>
      </c>
      <c r="B44" s="80">
        <v>390</v>
      </c>
      <c r="C44" s="82" t="s">
        <v>68</v>
      </c>
      <c r="D44" s="82"/>
      <c r="E44" s="313">
        <f>'IRA-7 Direct Current Plant'!E44-'IRA-6 Direct Initial Plant'!E44</f>
        <v>0</v>
      </c>
      <c r="F44" s="254">
        <f>'IRA-6 Direct Initial Plant'!F44</f>
        <v>0</v>
      </c>
      <c r="G44" s="313">
        <f>'IRA-7 Direct Current Plant'!G44-'IRA-6 Direct Initial Plant'!G44</f>
        <v>0</v>
      </c>
      <c r="H44" s="313">
        <f>'IRA-7 Direct Current Plant'!H44-'IRA-6 Direct Initial Plant'!H44</f>
        <v>0</v>
      </c>
      <c r="I44" s="109">
        <f>'IRA-7 Direct Current Plant'!I44-'IRA-6 Direct Initial Plant'!I44</f>
        <v>0</v>
      </c>
      <c r="J44" s="85"/>
      <c r="K44" s="85"/>
      <c r="L44" s="85"/>
      <c r="M44" s="85"/>
      <c r="N44" s="84"/>
      <c r="O44" s="85"/>
      <c r="P44" s="85"/>
      <c r="Q44" s="85"/>
      <c r="R44" s="124"/>
      <c r="S44" s="93"/>
      <c r="T44" s="96"/>
      <c r="U44" s="95"/>
      <c r="V44" s="85"/>
      <c r="W44" s="96"/>
      <c r="X44" s="85"/>
      <c r="Y44" s="85"/>
      <c r="Z44" s="84"/>
      <c r="AA44" s="84"/>
    </row>
    <row r="45" spans="1:27" x14ac:dyDescent="0.25">
      <c r="A45" s="89">
        <v>45</v>
      </c>
      <c r="B45" s="80">
        <v>391</v>
      </c>
      <c r="C45" s="82" t="s">
        <v>191</v>
      </c>
      <c r="D45" s="82"/>
      <c r="E45" s="313">
        <f>'IRA-7 Direct Current Plant'!E45-'IRA-6 Direct Initial Plant'!E45</f>
        <v>0</v>
      </c>
      <c r="F45" s="254">
        <f>'IRA-6 Direct Initial Plant'!F45</f>
        <v>0</v>
      </c>
      <c r="G45" s="313">
        <f>'IRA-7 Direct Current Plant'!G45-'IRA-6 Direct Initial Plant'!G45</f>
        <v>0</v>
      </c>
      <c r="H45" s="313">
        <f>'IRA-7 Direct Current Plant'!H45-'IRA-6 Direct Initial Plant'!H45</f>
        <v>0</v>
      </c>
      <c r="I45" s="109">
        <f>'IRA-7 Direct Current Plant'!I45-'IRA-6 Direct Initial Plant'!I45</f>
        <v>0</v>
      </c>
      <c r="J45" s="85"/>
      <c r="K45" s="85"/>
      <c r="L45" s="86"/>
      <c r="M45" s="86"/>
      <c r="N45" s="107"/>
      <c r="O45" s="86"/>
      <c r="P45" s="86"/>
      <c r="Q45" s="86"/>
      <c r="R45" s="108"/>
      <c r="S45" s="109"/>
      <c r="T45" s="96"/>
      <c r="U45" s="95"/>
      <c r="V45" s="85"/>
      <c r="W45" s="96"/>
      <c r="X45" s="85"/>
      <c r="Y45" s="85"/>
      <c r="Z45" s="84"/>
      <c r="AA45" s="84"/>
    </row>
    <row r="46" spans="1:27" x14ac:dyDescent="0.25">
      <c r="A46" s="89">
        <v>46</v>
      </c>
      <c r="B46" s="80">
        <v>392</v>
      </c>
      <c r="C46" s="82" t="s">
        <v>79</v>
      </c>
      <c r="D46" s="82"/>
      <c r="E46" s="313">
        <f>'IRA-7 Direct Current Plant'!E46-'IRA-6 Direct Initial Plant'!E46</f>
        <v>0</v>
      </c>
      <c r="F46" s="254">
        <f>'IRA-6 Direct Initial Plant'!F46</f>
        <v>0</v>
      </c>
      <c r="G46" s="313">
        <f>'IRA-7 Direct Current Plant'!G46-'IRA-6 Direct Initial Plant'!G46</f>
        <v>0</v>
      </c>
      <c r="H46" s="313">
        <f>'IRA-7 Direct Current Plant'!H46-'IRA-6 Direct Initial Plant'!H46</f>
        <v>0</v>
      </c>
      <c r="I46" s="109">
        <f>'IRA-7 Direct Current Plant'!I46-'IRA-6 Direct Initial Plant'!I46</f>
        <v>0</v>
      </c>
      <c r="J46" s="85"/>
      <c r="K46" s="85"/>
      <c r="L46" s="86"/>
      <c r="M46" s="86"/>
      <c r="N46" s="107"/>
      <c r="O46" s="86"/>
      <c r="P46" s="86"/>
      <c r="Q46" s="86"/>
      <c r="R46" s="108"/>
      <c r="S46" s="109"/>
      <c r="T46" s="96"/>
      <c r="U46" s="95"/>
      <c r="V46" s="85"/>
      <c r="W46" s="96"/>
      <c r="X46" s="85"/>
      <c r="Y46" s="85"/>
      <c r="Z46" s="84"/>
      <c r="AA46" s="84"/>
    </row>
    <row r="47" spans="1:27" x14ac:dyDescent="0.25">
      <c r="A47" s="89">
        <v>47</v>
      </c>
      <c r="B47" s="80">
        <v>393</v>
      </c>
      <c r="C47" s="82" t="s">
        <v>192</v>
      </c>
      <c r="D47" s="82"/>
      <c r="E47" s="101">
        <f>'IRA-7 Direct Current Plant'!E47-'IRA-6 Direct Initial Plant'!E47</f>
        <v>0</v>
      </c>
      <c r="F47" s="254">
        <f>'IRA-6 Direct Initial Plant'!F47</f>
        <v>0</v>
      </c>
      <c r="G47" s="101">
        <f>'IRA-7 Direct Current Plant'!G47-'IRA-6 Direct Initial Plant'!G47</f>
        <v>0</v>
      </c>
      <c r="H47" s="101">
        <f>'IRA-7 Direct Current Plant'!H47-'IRA-6 Direct Initial Plant'!H47</f>
        <v>0</v>
      </c>
      <c r="I47" s="109">
        <f>'IRA-7 Direct Current Plant'!I47-'IRA-6 Direct Initial Plant'!I47</f>
        <v>0</v>
      </c>
      <c r="J47" s="85"/>
      <c r="K47" s="85"/>
      <c r="L47" s="86"/>
      <c r="M47" s="86"/>
      <c r="N47" s="107"/>
      <c r="O47" s="86"/>
      <c r="P47" s="107"/>
      <c r="Q47" s="107"/>
      <c r="R47" s="108"/>
      <c r="S47" s="109"/>
      <c r="T47" s="96"/>
      <c r="U47" s="95"/>
      <c r="V47" s="85"/>
      <c r="W47" s="96"/>
      <c r="X47" s="85"/>
      <c r="Y47" s="85"/>
      <c r="Z47" s="84"/>
      <c r="AA47" s="84"/>
    </row>
    <row r="48" spans="1:27" x14ac:dyDescent="0.25">
      <c r="A48" s="89">
        <v>48</v>
      </c>
      <c r="B48" s="80">
        <v>394</v>
      </c>
      <c r="C48" s="82" t="s">
        <v>193</v>
      </c>
      <c r="D48" s="82"/>
      <c r="E48" s="101">
        <f>'IRA-7 Direct Current Plant'!E48-'IRA-6 Direct Initial Plant'!E48</f>
        <v>0</v>
      </c>
      <c r="F48" s="254">
        <f>'IRA-6 Direct Initial Plant'!F48</f>
        <v>0</v>
      </c>
      <c r="G48" s="101">
        <f>'IRA-7 Direct Current Plant'!G48-'IRA-6 Direct Initial Plant'!G48</f>
        <v>0</v>
      </c>
      <c r="H48" s="101">
        <f>'IRA-7 Direct Current Plant'!H48-'IRA-6 Direct Initial Plant'!H48</f>
        <v>0</v>
      </c>
      <c r="I48" s="109">
        <f>'IRA-7 Direct Current Plant'!I48-'IRA-6 Direct Initial Plant'!I48</f>
        <v>0</v>
      </c>
      <c r="J48" s="85"/>
      <c r="K48" s="85"/>
      <c r="L48" s="86"/>
      <c r="M48" s="86"/>
      <c r="N48" s="107"/>
      <c r="O48" s="86"/>
      <c r="P48" s="107"/>
      <c r="Q48" s="107"/>
      <c r="R48" s="108"/>
      <c r="S48" s="109"/>
      <c r="T48" s="96"/>
      <c r="U48" s="95"/>
      <c r="V48" s="85"/>
      <c r="W48" s="96"/>
      <c r="X48" s="85"/>
      <c r="Y48" s="85"/>
      <c r="Z48" s="84"/>
      <c r="AA48" s="84"/>
    </row>
    <row r="49" spans="1:28" x14ac:dyDescent="0.25">
      <c r="A49" s="89">
        <v>49</v>
      </c>
      <c r="B49" s="80">
        <v>395</v>
      </c>
      <c r="C49" s="82" t="s">
        <v>194</v>
      </c>
      <c r="D49" s="82"/>
      <c r="E49" s="101">
        <f>'IRA-7 Direct Current Plant'!E49-'IRA-6 Direct Initial Plant'!E49</f>
        <v>0</v>
      </c>
      <c r="F49" s="254">
        <f>'IRA-6 Direct Initial Plant'!F49</f>
        <v>0</v>
      </c>
      <c r="G49" s="101">
        <f>'IRA-7 Direct Current Plant'!G49-'IRA-6 Direct Initial Plant'!G49</f>
        <v>0</v>
      </c>
      <c r="H49" s="101">
        <f>'IRA-7 Direct Current Plant'!H49-'IRA-6 Direct Initial Plant'!H49</f>
        <v>0</v>
      </c>
      <c r="I49" s="109">
        <f>'IRA-7 Direct Current Plant'!I49-'IRA-6 Direct Initial Plant'!I49</f>
        <v>0</v>
      </c>
      <c r="J49" s="85"/>
      <c r="K49" s="85"/>
      <c r="L49" s="86"/>
      <c r="M49" s="86"/>
      <c r="N49" s="107"/>
      <c r="O49" s="86"/>
      <c r="P49" s="107"/>
      <c r="Q49" s="107"/>
      <c r="R49" s="108"/>
      <c r="S49" s="109"/>
      <c r="T49" s="96"/>
      <c r="U49" s="95"/>
      <c r="V49" s="85"/>
      <c r="W49" s="96"/>
      <c r="X49" s="85"/>
      <c r="Y49" s="85"/>
      <c r="Z49" s="84"/>
      <c r="AA49" s="84"/>
    </row>
    <row r="50" spans="1:28" x14ac:dyDescent="0.25">
      <c r="A50" s="89">
        <v>50</v>
      </c>
      <c r="B50" s="80">
        <v>396</v>
      </c>
      <c r="C50" s="82" t="s">
        <v>195</v>
      </c>
      <c r="D50" s="82"/>
      <c r="E50" s="101">
        <f>'IRA-7 Direct Current Plant'!E50-'IRA-6 Direct Initial Plant'!E50</f>
        <v>0</v>
      </c>
      <c r="F50" s="254">
        <f>'IRA-6 Direct Initial Plant'!F50</f>
        <v>0</v>
      </c>
      <c r="G50" s="101">
        <f>'IRA-7 Direct Current Plant'!G50-'IRA-6 Direct Initial Plant'!G50</f>
        <v>0</v>
      </c>
      <c r="H50" s="101">
        <f>'IRA-7 Direct Current Plant'!H50-'IRA-6 Direct Initial Plant'!H50</f>
        <v>0</v>
      </c>
      <c r="I50" s="109">
        <f>'IRA-7 Direct Current Plant'!I50-'IRA-6 Direct Initial Plant'!I50</f>
        <v>0</v>
      </c>
      <c r="J50" s="85"/>
      <c r="K50" s="85"/>
      <c r="L50" s="86"/>
      <c r="M50" s="86"/>
      <c r="N50" s="107"/>
      <c r="O50" s="86"/>
      <c r="P50" s="107"/>
      <c r="Q50" s="107"/>
      <c r="R50" s="108"/>
      <c r="S50" s="109"/>
      <c r="T50" s="96"/>
      <c r="U50" s="95"/>
      <c r="V50" s="85"/>
      <c r="W50" s="96"/>
      <c r="X50" s="85"/>
      <c r="Y50" s="85"/>
      <c r="Z50" s="84"/>
      <c r="AA50" s="84"/>
    </row>
    <row r="51" spans="1:28" x14ac:dyDescent="0.25">
      <c r="A51" s="89">
        <v>51</v>
      </c>
      <c r="B51" s="80">
        <v>397</v>
      </c>
      <c r="C51" s="82" t="s">
        <v>73</v>
      </c>
      <c r="D51" s="82"/>
      <c r="E51" s="101">
        <f>'IRA-7 Direct Current Plant'!E51-'IRA-6 Direct Initial Plant'!E51</f>
        <v>0</v>
      </c>
      <c r="F51" s="254">
        <f>'IRA-6 Direct Initial Plant'!F51</f>
        <v>0</v>
      </c>
      <c r="G51" s="101">
        <f>'IRA-7 Direct Current Plant'!G51-'IRA-6 Direct Initial Plant'!G51</f>
        <v>0</v>
      </c>
      <c r="H51" s="101">
        <f>'IRA-7 Direct Current Plant'!H51-'IRA-6 Direct Initial Plant'!H51</f>
        <v>0</v>
      </c>
      <c r="I51" s="109">
        <f>'IRA-7 Direct Current Plant'!I51-'IRA-6 Direct Initial Plant'!I51</f>
        <v>0</v>
      </c>
      <c r="J51" s="85"/>
      <c r="K51" s="85"/>
      <c r="L51" s="86"/>
      <c r="M51" s="86"/>
      <c r="N51" s="107"/>
      <c r="O51" s="86"/>
      <c r="P51" s="86"/>
      <c r="Q51" s="86"/>
      <c r="R51" s="108"/>
      <c r="S51" s="109"/>
      <c r="T51" s="96"/>
      <c r="U51" s="95"/>
      <c r="V51" s="85"/>
      <c r="W51" s="96"/>
      <c r="X51" s="85"/>
      <c r="Y51" s="85"/>
      <c r="Z51" s="84"/>
      <c r="AA51" s="84"/>
    </row>
    <row r="52" spans="1:28" ht="13" x14ac:dyDescent="0.3">
      <c r="A52" s="89">
        <v>52</v>
      </c>
      <c r="B52" s="80">
        <v>398</v>
      </c>
      <c r="C52" s="82" t="s">
        <v>196</v>
      </c>
      <c r="D52" s="82"/>
      <c r="E52" s="101">
        <f>'IRA-7 Direct Current Plant'!E52-'IRA-6 Direct Initial Plant'!E52</f>
        <v>0</v>
      </c>
      <c r="F52" s="254">
        <f>'IRA-6 Direct Initial Plant'!F52</f>
        <v>0</v>
      </c>
      <c r="G52" s="101">
        <f>'IRA-7 Direct Current Plant'!G52-'IRA-6 Direct Initial Plant'!G52</f>
        <v>0</v>
      </c>
      <c r="H52" s="101">
        <f>'IRA-7 Direct Current Plant'!H52-'IRA-6 Direct Initial Plant'!H52</f>
        <v>0</v>
      </c>
      <c r="I52" s="109">
        <f>'IRA-7 Direct Current Plant'!I52-'IRA-6 Direct Initial Plant'!I52</f>
        <v>0</v>
      </c>
      <c r="J52" s="85"/>
      <c r="K52" s="85"/>
      <c r="L52" s="86"/>
      <c r="M52" s="76"/>
      <c r="N52" s="76"/>
      <c r="O52" s="77"/>
      <c r="P52" s="76"/>
      <c r="Q52" s="86"/>
      <c r="R52" s="108"/>
      <c r="S52" s="109"/>
      <c r="T52" s="96"/>
      <c r="U52" s="95"/>
      <c r="V52" s="85"/>
      <c r="W52" s="96"/>
      <c r="X52" s="85"/>
      <c r="Y52" s="85"/>
      <c r="Z52" s="84"/>
      <c r="AA52" s="84"/>
    </row>
    <row r="53" spans="1:28" x14ac:dyDescent="0.25">
      <c r="A53" s="89">
        <v>53</v>
      </c>
      <c r="B53" s="80">
        <v>399</v>
      </c>
      <c r="C53" s="82" t="s">
        <v>197</v>
      </c>
      <c r="D53" s="82"/>
      <c r="E53" s="101">
        <f>'IRA-7 Direct Current Plant'!E53-'IRA-6 Direct Initial Plant'!E53</f>
        <v>0</v>
      </c>
      <c r="F53" s="254">
        <f>'IRA-6 Direct Initial Plant'!F53</f>
        <v>0</v>
      </c>
      <c r="G53" s="101">
        <f>'IRA-7 Direct Current Plant'!G53-'IRA-6 Direct Initial Plant'!G53</f>
        <v>0</v>
      </c>
      <c r="H53" s="101">
        <f>'IRA-7 Direct Current Plant'!H53-'IRA-6 Direct Initial Plant'!H53</f>
        <v>0</v>
      </c>
      <c r="I53" s="109">
        <f>'IRA-7 Direct Current Plant'!I53-'IRA-6 Direct Initial Plant'!I53</f>
        <v>0</v>
      </c>
      <c r="J53" s="85"/>
      <c r="K53" s="85"/>
      <c r="L53" s="86"/>
      <c r="M53" s="111"/>
      <c r="N53" s="112"/>
      <c r="O53" s="112"/>
      <c r="P53" s="112"/>
      <c r="Q53" s="107"/>
      <c r="R53" s="108"/>
      <c r="S53" s="109"/>
      <c r="T53" s="96"/>
      <c r="U53" s="95"/>
      <c r="V53" s="85"/>
      <c r="W53" s="96"/>
      <c r="X53" s="85"/>
      <c r="Y53" s="85"/>
      <c r="Z53" s="84"/>
      <c r="AA53" s="84"/>
    </row>
    <row r="54" spans="1:28" ht="13" x14ac:dyDescent="0.3">
      <c r="A54" s="89">
        <v>54</v>
      </c>
      <c r="C54" s="126" t="s">
        <v>67</v>
      </c>
      <c r="D54" s="126"/>
      <c r="E54" s="319">
        <f>'IRA-7 Direct Current Plant'!E54-'IRA-6 Direct Initial Plant'!E54</f>
        <v>0</v>
      </c>
      <c r="F54" s="236"/>
      <c r="G54" s="319">
        <f>'IRA-7 Direct Current Plant'!G54-'IRA-6 Direct Initial Plant'!G54</f>
        <v>0</v>
      </c>
      <c r="H54" s="319">
        <f>'IRA-7 Direct Current Plant'!H54-'IRA-6 Direct Initial Plant'!H54</f>
        <v>0</v>
      </c>
      <c r="I54" s="319">
        <f>SUM(I43:I53)</f>
        <v>0</v>
      </c>
      <c r="J54" s="83"/>
      <c r="K54" s="83"/>
      <c r="L54" s="30"/>
      <c r="M54" s="30"/>
      <c r="N54" s="30"/>
      <c r="O54" s="30"/>
      <c r="P54" s="30"/>
      <c r="Q54" s="30"/>
      <c r="R54" s="107"/>
      <c r="S54" s="109"/>
      <c r="T54" s="84"/>
      <c r="U54" s="95"/>
      <c r="V54" s="95"/>
      <c r="W54" s="84"/>
      <c r="X54" s="85"/>
      <c r="Y54" s="85"/>
      <c r="Z54" s="84"/>
      <c r="AA54" s="84"/>
    </row>
    <row r="55" spans="1:28" x14ac:dyDescent="0.25">
      <c r="A55" s="89">
        <v>55</v>
      </c>
      <c r="C55" s="82"/>
      <c r="D55" s="82"/>
      <c r="E55" s="98"/>
      <c r="F55" s="236"/>
      <c r="G55" s="98"/>
      <c r="H55" s="98"/>
      <c r="I55" s="98"/>
      <c r="J55" s="99"/>
      <c r="K55" s="99"/>
      <c r="L55" s="99"/>
      <c r="M55" s="99"/>
      <c r="N55" s="99"/>
      <c r="O55" s="99"/>
      <c r="P55" s="99"/>
      <c r="Q55" s="99"/>
      <c r="R55" s="107"/>
      <c r="S55" s="107"/>
      <c r="T55" s="84"/>
      <c r="U55" s="84"/>
      <c r="V55" s="84"/>
      <c r="W55" s="84"/>
      <c r="X55" s="84"/>
      <c r="Y55" s="84"/>
      <c r="Z55" s="84"/>
      <c r="AA55" s="84"/>
    </row>
    <row r="56" spans="1:28" ht="13.5" thickBot="1" x14ac:dyDescent="0.35">
      <c r="A56" s="89">
        <v>56</v>
      </c>
      <c r="C56" s="126" t="s">
        <v>81</v>
      </c>
      <c r="D56" s="126"/>
      <c r="E56" s="322">
        <f>'IRA-7 Direct Current Plant'!E56-'IRA-6 Direct Initial Plant'!E56</f>
        <v>0</v>
      </c>
      <c r="F56" s="236"/>
      <c r="G56" s="322">
        <f>'IRA-7 Direct Current Plant'!G56-'IRA-6 Direct Initial Plant'!G56</f>
        <v>0</v>
      </c>
      <c r="H56" s="322">
        <f>'IRA-7 Direct Current Plant'!H56-'IRA-6 Direct Initial Plant'!H56</f>
        <v>0</v>
      </c>
      <c r="I56" s="322">
        <f t="shared" ref="I56" si="1">+I15+I25+I54+I40</f>
        <v>0</v>
      </c>
      <c r="J56" s="83"/>
      <c r="K56" s="83"/>
      <c r="L56" s="30"/>
      <c r="M56" s="30"/>
      <c r="N56" s="107"/>
      <c r="O56" s="86"/>
      <c r="P56" s="107"/>
      <c r="Q56" s="30"/>
      <c r="R56" s="107"/>
      <c r="S56" s="107"/>
      <c r="T56" s="84"/>
      <c r="U56" s="84"/>
      <c r="V56" s="84"/>
      <c r="W56" s="84"/>
      <c r="X56" s="84"/>
      <c r="Y56" s="84"/>
      <c r="Z56" s="84"/>
      <c r="AA56" s="84"/>
    </row>
    <row r="57" spans="1:28" ht="13" thickTop="1" x14ac:dyDescent="0.25">
      <c r="A57" s="89">
        <v>57</v>
      </c>
      <c r="C57" s="82" t="s">
        <v>198</v>
      </c>
      <c r="D57" s="231"/>
      <c r="E57" s="330">
        <f>'IRA-7 Direct Current Plant'!E57-'IRA-6 Direct Initial Plant'!E57</f>
        <v>0</v>
      </c>
      <c r="F57" s="254">
        <f>'IRA-6 Direct Initial Plant'!F57</f>
        <v>0</v>
      </c>
      <c r="G57" s="362">
        <f>'IRA-7 Direct Current Plant'!G57-'IRA-6 Direct Initial Plant'!G57</f>
        <v>0</v>
      </c>
      <c r="H57" s="362">
        <f>'IRA-7 Direct Current Plant'!H57-'IRA-6 Direct Initial Plant'!H57</f>
        <v>0</v>
      </c>
      <c r="I57" s="362">
        <f>'IRA-7 Direct Current Plant'!I57-'IRA-6 Direct Initial Plant'!I57</f>
        <v>0</v>
      </c>
      <c r="J57" s="99"/>
      <c r="K57" s="85"/>
      <c r="L57" s="85"/>
      <c r="M57" s="86"/>
      <c r="N57" s="107"/>
      <c r="O57" s="107"/>
      <c r="P57" s="86"/>
      <c r="Q57" s="107"/>
      <c r="R57" s="107"/>
      <c r="S57" s="107"/>
      <c r="T57" s="107"/>
      <c r="U57" s="84"/>
      <c r="V57" s="84"/>
      <c r="W57" s="84"/>
      <c r="X57" s="84"/>
      <c r="Y57" s="84"/>
      <c r="Z57" s="84"/>
      <c r="AA57" s="84"/>
      <c r="AB57" s="84"/>
    </row>
    <row r="58" spans="1:28" ht="13.5" thickBot="1" x14ac:dyDescent="0.35">
      <c r="A58" s="89">
        <v>58</v>
      </c>
      <c r="C58" s="126" t="s">
        <v>82</v>
      </c>
      <c r="D58" s="126"/>
      <c r="E58" s="322">
        <f>'IRA-7 Direct Current Plant'!E58-'IRA-6 Direct Initial Plant'!E58</f>
        <v>0</v>
      </c>
      <c r="F58" s="236"/>
      <c r="G58" s="328">
        <f>'IRA-7 Direct Current Plant'!G58-'IRA-6 Direct Initial Plant'!G58</f>
        <v>0</v>
      </c>
      <c r="H58" s="328">
        <f>'IRA-7 Direct Current Plant'!H58-'IRA-6 Direct Initial Plant'!H58</f>
        <v>0</v>
      </c>
      <c r="I58" s="328">
        <f>'IRA-7 Direct Current Plant'!I58-'IRA-6 Direct Initial Plant'!I58</f>
        <v>0</v>
      </c>
      <c r="J58" s="30"/>
      <c r="K58" s="83"/>
      <c r="L58" s="83"/>
      <c r="M58" s="30"/>
      <c r="N58" s="113"/>
      <c r="O58" s="30"/>
      <c r="P58" s="30"/>
      <c r="Q58" s="30"/>
      <c r="R58" s="107"/>
      <c r="S58" s="81"/>
      <c r="T58" s="81"/>
    </row>
    <row r="59" spans="1:28" ht="13" thickTop="1" x14ac:dyDescent="0.25">
      <c r="A59" s="89"/>
      <c r="F59" s="236"/>
      <c r="G59" s="81"/>
      <c r="H59" s="81"/>
      <c r="I59" s="81"/>
      <c r="J59" s="107"/>
      <c r="K59" s="84"/>
      <c r="L59" s="84"/>
      <c r="M59" s="107"/>
      <c r="N59" s="107"/>
      <c r="O59" s="107"/>
      <c r="P59" s="86"/>
      <c r="Q59" s="107"/>
      <c r="R59" s="107"/>
      <c r="S59" s="81"/>
      <c r="T59" s="81"/>
    </row>
    <row r="60" spans="1:28" x14ac:dyDescent="0.25">
      <c r="A60" s="89"/>
      <c r="F60" s="236"/>
      <c r="G60" s="81"/>
      <c r="H60" s="81"/>
      <c r="I60" s="81"/>
      <c r="J60" s="107"/>
      <c r="L60" s="84"/>
      <c r="M60" s="107"/>
      <c r="N60" s="107"/>
      <c r="O60" s="107"/>
      <c r="P60" s="86"/>
      <c r="Q60" s="107"/>
      <c r="R60" s="107"/>
      <c r="S60" s="81"/>
      <c r="T60" s="81"/>
    </row>
    <row r="61" spans="1:28" x14ac:dyDescent="0.25">
      <c r="A61" s="89"/>
      <c r="B61" s="81"/>
      <c r="C61" s="81"/>
      <c r="F61" s="236"/>
      <c r="G61" s="81"/>
      <c r="H61" s="81"/>
      <c r="I61" s="81"/>
      <c r="J61" s="107"/>
      <c r="L61" s="84"/>
      <c r="M61" s="107"/>
      <c r="N61" s="406"/>
      <c r="O61" s="406"/>
      <c r="P61" s="107"/>
      <c r="Q61" s="107"/>
      <c r="R61" s="107"/>
      <c r="S61" s="81"/>
      <c r="T61" s="81"/>
    </row>
    <row r="62" spans="1:28" x14ac:dyDescent="0.25">
      <c r="A62" s="89"/>
      <c r="F62" s="236"/>
      <c r="G62" s="81"/>
      <c r="H62" s="81"/>
      <c r="I62" s="81"/>
      <c r="J62" s="107"/>
      <c r="L62" s="84"/>
      <c r="M62" s="107"/>
      <c r="N62" s="107"/>
      <c r="O62" s="107"/>
      <c r="P62" s="107"/>
      <c r="Q62" s="107"/>
      <c r="R62" s="107"/>
      <c r="S62" s="81"/>
      <c r="T62" s="81"/>
    </row>
    <row r="63" spans="1:28" x14ac:dyDescent="0.25">
      <c r="A63" s="89"/>
      <c r="F63" s="236"/>
      <c r="G63" s="81"/>
      <c r="H63" s="81"/>
      <c r="I63" s="81"/>
      <c r="J63" s="107"/>
      <c r="L63" s="84"/>
      <c r="M63" s="107"/>
      <c r="N63" s="406"/>
      <c r="O63" s="406"/>
      <c r="P63" s="107"/>
      <c r="Q63" s="107"/>
      <c r="R63" s="107"/>
      <c r="S63" s="81"/>
      <c r="T63" s="81"/>
    </row>
    <row r="64" spans="1:28" x14ac:dyDescent="0.25">
      <c r="A64" s="89"/>
      <c r="F64" s="236"/>
      <c r="G64" s="81"/>
      <c r="H64" s="81"/>
      <c r="I64" s="81"/>
      <c r="J64" s="107"/>
      <c r="L64" s="84"/>
      <c r="M64" s="107"/>
      <c r="N64" s="107"/>
      <c r="O64" s="107"/>
      <c r="P64" s="107"/>
      <c r="Q64" s="86"/>
      <c r="R64" s="107"/>
      <c r="S64" s="81"/>
      <c r="T64" s="81"/>
    </row>
    <row r="65" spans="3:20" x14ac:dyDescent="0.25">
      <c r="F65" s="236"/>
      <c r="G65" s="81"/>
      <c r="H65" s="81"/>
      <c r="I65" s="81"/>
      <c r="L65" s="84"/>
      <c r="M65" s="107"/>
      <c r="N65" s="107"/>
      <c r="O65" s="107"/>
      <c r="P65" s="107"/>
      <c r="Q65" s="86"/>
      <c r="R65" s="107"/>
      <c r="S65" s="81"/>
      <c r="T65" s="81"/>
    </row>
    <row r="66" spans="3:20" x14ac:dyDescent="0.25">
      <c r="F66" s="236"/>
      <c r="G66" s="81"/>
      <c r="H66" s="81"/>
      <c r="I66" s="81"/>
      <c r="L66" s="84"/>
      <c r="M66" s="107"/>
      <c r="N66" s="107"/>
      <c r="O66" s="86"/>
      <c r="P66" s="107"/>
      <c r="Q66" s="110"/>
      <c r="R66" s="107"/>
      <c r="S66" s="81"/>
      <c r="T66" s="81"/>
    </row>
    <row r="67" spans="3:20" x14ac:dyDescent="0.25">
      <c r="F67" s="236"/>
      <c r="G67" s="81"/>
      <c r="H67" s="81"/>
      <c r="I67" s="81"/>
      <c r="L67" s="84"/>
      <c r="M67" s="107"/>
      <c r="N67" s="107"/>
      <c r="O67" s="86"/>
      <c r="P67" s="107"/>
      <c r="Q67" s="107"/>
      <c r="R67" s="107"/>
      <c r="S67" s="81"/>
      <c r="T67" s="81"/>
    </row>
    <row r="68" spans="3:20" ht="13" x14ac:dyDescent="0.3">
      <c r="C68" s="138"/>
      <c r="F68" s="236"/>
      <c r="G68" s="81"/>
      <c r="H68" s="81"/>
      <c r="I68" s="81"/>
      <c r="L68" s="84"/>
      <c r="M68" s="107"/>
      <c r="N68" s="107"/>
      <c r="O68" s="86"/>
      <c r="P68" s="107"/>
      <c r="Q68" s="107"/>
      <c r="R68" s="107"/>
      <c r="S68" s="81"/>
      <c r="T68" s="81"/>
    </row>
    <row r="69" spans="3:20" x14ac:dyDescent="0.25">
      <c r="F69" s="236"/>
      <c r="G69" s="81"/>
      <c r="H69" s="81"/>
      <c r="I69" s="81"/>
      <c r="L69" s="84"/>
      <c r="M69" s="107"/>
      <c r="N69" s="107"/>
      <c r="O69" s="107"/>
      <c r="P69" s="107"/>
      <c r="Q69" s="107"/>
      <c r="R69" s="107"/>
      <c r="S69" s="81"/>
      <c r="T69" s="81"/>
    </row>
    <row r="70" spans="3:20" x14ac:dyDescent="0.25">
      <c r="F70" s="236"/>
      <c r="G70" s="81"/>
      <c r="H70" s="81"/>
      <c r="I70" s="81"/>
      <c r="L70" s="84"/>
      <c r="M70" s="107"/>
      <c r="N70" s="107"/>
      <c r="O70" s="86"/>
      <c r="P70" s="107"/>
      <c r="Q70" s="107"/>
      <c r="R70" s="107"/>
      <c r="S70" s="81"/>
      <c r="T70" s="81"/>
    </row>
    <row r="71" spans="3:20" x14ac:dyDescent="0.25">
      <c r="F71" s="236"/>
      <c r="G71" s="81"/>
      <c r="H71" s="81"/>
      <c r="I71" s="81"/>
      <c r="L71" s="84"/>
      <c r="M71" s="107"/>
      <c r="N71" s="107"/>
      <c r="O71" s="86"/>
      <c r="P71" s="107"/>
      <c r="Q71" s="107"/>
      <c r="R71" s="107"/>
      <c r="S71" s="81"/>
      <c r="T71" s="81"/>
    </row>
    <row r="72" spans="3:20" x14ac:dyDescent="0.25">
      <c r="F72" s="236"/>
      <c r="G72" s="81"/>
      <c r="H72" s="81"/>
      <c r="I72" s="81"/>
      <c r="L72" s="84"/>
      <c r="M72" s="107"/>
      <c r="N72" s="107"/>
      <c r="O72" s="86"/>
      <c r="P72" s="107"/>
      <c r="Q72" s="107"/>
      <c r="R72" s="107"/>
      <c r="S72" s="81"/>
      <c r="T72" s="81"/>
    </row>
    <row r="73" spans="3:20" x14ac:dyDescent="0.25">
      <c r="F73" s="236"/>
      <c r="G73" s="81"/>
      <c r="H73" s="81"/>
      <c r="I73" s="81"/>
      <c r="L73" s="84"/>
      <c r="M73" s="107"/>
      <c r="N73" s="107"/>
      <c r="O73" s="107"/>
      <c r="P73" s="107"/>
      <c r="Q73" s="107"/>
      <c r="R73" s="107"/>
      <c r="S73" s="81"/>
      <c r="T73" s="81"/>
    </row>
    <row r="74" spans="3:20" x14ac:dyDescent="0.25">
      <c r="F74" s="236"/>
      <c r="G74" s="81"/>
      <c r="H74" s="81"/>
      <c r="I74" s="81"/>
      <c r="L74" s="84"/>
      <c r="M74" s="107"/>
      <c r="N74" s="107"/>
      <c r="O74" s="114"/>
      <c r="P74" s="107"/>
      <c r="Q74" s="107"/>
      <c r="R74" s="107"/>
      <c r="S74" s="81"/>
      <c r="T74" s="81"/>
    </row>
    <row r="75" spans="3:20" x14ac:dyDescent="0.25">
      <c r="F75" s="236"/>
      <c r="G75" s="81"/>
      <c r="H75" s="81"/>
      <c r="I75" s="81"/>
      <c r="L75" s="84"/>
      <c r="M75" s="107"/>
      <c r="N75" s="107"/>
      <c r="O75" s="107"/>
      <c r="P75" s="107"/>
      <c r="Q75" s="107"/>
      <c r="R75" s="107"/>
      <c r="S75" s="81"/>
      <c r="T75" s="81"/>
    </row>
    <row r="76" spans="3:20" x14ac:dyDescent="0.25">
      <c r="F76" s="236"/>
      <c r="G76" s="81"/>
      <c r="H76" s="81"/>
      <c r="I76" s="81"/>
      <c r="L76" s="84"/>
      <c r="M76" s="107"/>
      <c r="N76" s="107"/>
      <c r="O76" s="107"/>
      <c r="P76" s="107"/>
      <c r="Q76" s="107"/>
      <c r="R76" s="107"/>
      <c r="S76" s="81"/>
      <c r="T76" s="81"/>
    </row>
    <row r="77" spans="3:20" x14ac:dyDescent="0.25">
      <c r="F77" s="236"/>
      <c r="G77" s="81"/>
      <c r="H77" s="81"/>
      <c r="I77" s="81"/>
      <c r="L77" s="84"/>
      <c r="M77" s="107"/>
      <c r="N77" s="107"/>
      <c r="O77" s="107"/>
      <c r="P77" s="107"/>
      <c r="Q77" s="107"/>
      <c r="R77" s="107"/>
      <c r="S77" s="81"/>
      <c r="T77" s="81"/>
    </row>
    <row r="78" spans="3:20" x14ac:dyDescent="0.25">
      <c r="F78" s="236"/>
      <c r="G78" s="81"/>
      <c r="H78" s="81"/>
      <c r="I78" s="81"/>
      <c r="L78" s="84"/>
      <c r="M78" s="107"/>
      <c r="N78" s="107"/>
      <c r="O78" s="107"/>
      <c r="P78" s="86"/>
      <c r="Q78" s="107"/>
      <c r="R78" s="107"/>
      <c r="S78" s="81"/>
      <c r="T78" s="81"/>
    </row>
    <row r="79" spans="3:20" x14ac:dyDescent="0.25">
      <c r="F79" s="81"/>
      <c r="G79" s="81"/>
      <c r="H79" s="81"/>
      <c r="I79" s="81"/>
      <c r="L79" s="84"/>
      <c r="M79" s="107"/>
      <c r="N79" s="107"/>
      <c r="O79" s="107"/>
      <c r="P79" s="86"/>
      <c r="Q79" s="107"/>
      <c r="R79" s="107"/>
      <c r="S79" s="81"/>
      <c r="T79" s="81"/>
    </row>
    <row r="80" spans="3:20" x14ac:dyDescent="0.25">
      <c r="F80" s="81"/>
      <c r="G80" s="81"/>
      <c r="H80" s="81"/>
      <c r="I80" s="81"/>
      <c r="L80" s="84"/>
      <c r="M80" s="107"/>
      <c r="N80" s="107"/>
      <c r="O80" s="107"/>
      <c r="P80" s="86"/>
      <c r="Q80" s="107"/>
      <c r="R80" s="107"/>
      <c r="S80" s="81"/>
      <c r="T80" s="81"/>
    </row>
    <row r="81" spans="6:18" x14ac:dyDescent="0.25">
      <c r="F81" s="81"/>
      <c r="G81" s="81"/>
      <c r="H81" s="81"/>
      <c r="I81" s="81"/>
      <c r="L81" s="84"/>
      <c r="M81" s="84"/>
      <c r="N81" s="84"/>
      <c r="O81" s="84"/>
      <c r="P81" s="85"/>
      <c r="Q81" s="84"/>
      <c r="R81" s="84"/>
    </row>
    <row r="82" spans="6:18" x14ac:dyDescent="0.25">
      <c r="F82" s="81"/>
      <c r="G82" s="81"/>
      <c r="H82" s="81"/>
      <c r="I82" s="81"/>
      <c r="L82" s="84"/>
      <c r="M82" s="84"/>
      <c r="N82" s="84"/>
      <c r="O82" s="84"/>
      <c r="P82" s="85"/>
      <c r="Q82" s="84"/>
      <c r="R82" s="84"/>
    </row>
    <row r="83" spans="6:18" x14ac:dyDescent="0.25">
      <c r="F83" s="81"/>
      <c r="G83" s="81"/>
      <c r="H83" s="81"/>
      <c r="I83" s="81"/>
      <c r="L83" s="84"/>
      <c r="M83" s="84"/>
      <c r="N83" s="84"/>
      <c r="O83" s="84"/>
      <c r="P83" s="85"/>
      <c r="Q83" s="84"/>
      <c r="R83" s="84"/>
    </row>
    <row r="84" spans="6:18" x14ac:dyDescent="0.25">
      <c r="F84" s="81"/>
      <c r="G84" s="81"/>
      <c r="H84" s="81"/>
      <c r="I84" s="81"/>
    </row>
    <row r="85" spans="6:18" x14ac:dyDescent="0.25">
      <c r="F85" s="81"/>
      <c r="G85" s="81"/>
      <c r="H85" s="81"/>
      <c r="I85" s="81"/>
    </row>
    <row r="86" spans="6:18" x14ac:dyDescent="0.25">
      <c r="F86" s="81"/>
      <c r="G86" s="81"/>
      <c r="H86" s="81"/>
      <c r="I86" s="81"/>
    </row>
    <row r="87" spans="6:18" x14ac:dyDescent="0.25">
      <c r="F87" s="81"/>
      <c r="G87" s="81"/>
      <c r="H87" s="81"/>
      <c r="I87" s="81"/>
    </row>
    <row r="88" spans="6:18" x14ac:dyDescent="0.25">
      <c r="F88" s="81"/>
      <c r="G88" s="81"/>
      <c r="H88" s="81"/>
      <c r="I88" s="81"/>
    </row>
    <row r="89" spans="6:18" x14ac:dyDescent="0.25">
      <c r="F89" s="81"/>
      <c r="G89" s="81"/>
      <c r="H89" s="81"/>
      <c r="I89" s="81"/>
    </row>
    <row r="90" spans="6:18" x14ac:dyDescent="0.25">
      <c r="F90" s="81"/>
      <c r="G90" s="81"/>
      <c r="H90" s="81"/>
      <c r="I90" s="81"/>
    </row>
    <row r="91" spans="6:18" x14ac:dyDescent="0.25">
      <c r="F91" s="81"/>
      <c r="G91" s="81"/>
      <c r="H91" s="81"/>
      <c r="I91" s="81"/>
    </row>
    <row r="92" spans="6:18" x14ac:dyDescent="0.25">
      <c r="F92" s="81"/>
      <c r="G92" s="81"/>
      <c r="H92" s="81"/>
      <c r="I92" s="81"/>
    </row>
    <row r="93" spans="6:18" x14ac:dyDescent="0.25">
      <c r="F93" s="81"/>
      <c r="G93" s="81"/>
      <c r="H93" s="81"/>
      <c r="I93" s="81"/>
    </row>
    <row r="94" spans="6:18" x14ac:dyDescent="0.25">
      <c r="F94" s="81"/>
      <c r="G94" s="81"/>
      <c r="H94" s="81"/>
      <c r="I94" s="81"/>
    </row>
    <row r="95" spans="6:18" x14ac:dyDescent="0.25">
      <c r="F95" s="81"/>
      <c r="G95" s="81"/>
      <c r="H95" s="81"/>
      <c r="I95" s="81"/>
    </row>
    <row r="96" spans="6:18" x14ac:dyDescent="0.25">
      <c r="F96" s="81"/>
      <c r="G96" s="81"/>
      <c r="H96" s="81"/>
      <c r="I96" s="81"/>
    </row>
    <row r="97" spans="6:9" x14ac:dyDescent="0.25">
      <c r="F97" s="81"/>
      <c r="G97" s="81"/>
      <c r="H97" s="81"/>
      <c r="I97" s="81"/>
    </row>
    <row r="98" spans="6:9" x14ac:dyDescent="0.25">
      <c r="F98" s="81"/>
      <c r="G98" s="81"/>
      <c r="H98" s="81"/>
      <c r="I98" s="81"/>
    </row>
    <row r="99" spans="6:9" x14ac:dyDescent="0.25">
      <c r="F99" s="81"/>
      <c r="G99" s="81"/>
      <c r="H99" s="81"/>
      <c r="I99" s="81"/>
    </row>
    <row r="100" spans="6:9" x14ac:dyDescent="0.25">
      <c r="F100" s="81"/>
      <c r="G100" s="81"/>
      <c r="H100" s="81"/>
      <c r="I100" s="81"/>
    </row>
    <row r="101" spans="6:9" x14ac:dyDescent="0.25">
      <c r="F101" s="81"/>
      <c r="G101" s="81"/>
      <c r="H101" s="81"/>
      <c r="I101" s="81"/>
    </row>
    <row r="102" spans="6:9" x14ac:dyDescent="0.25">
      <c r="F102" s="81"/>
      <c r="G102" s="81"/>
      <c r="H102" s="81"/>
      <c r="I102" s="81"/>
    </row>
    <row r="103" spans="6:9" x14ac:dyDescent="0.25">
      <c r="F103" s="81"/>
      <c r="G103" s="81"/>
      <c r="H103" s="81"/>
      <c r="I103" s="81"/>
    </row>
    <row r="104" spans="6:9" x14ac:dyDescent="0.25">
      <c r="F104" s="81"/>
      <c r="G104" s="81"/>
      <c r="H104" s="81"/>
      <c r="I104" s="81"/>
    </row>
    <row r="105" spans="6:9" x14ac:dyDescent="0.25">
      <c r="F105" s="81"/>
      <c r="G105" s="81"/>
      <c r="H105" s="81"/>
      <c r="I105" s="81"/>
    </row>
    <row r="106" spans="6:9" x14ac:dyDescent="0.25">
      <c r="F106" s="81"/>
      <c r="G106" s="81"/>
      <c r="H106" s="81"/>
      <c r="I106" s="81"/>
    </row>
    <row r="107" spans="6:9" x14ac:dyDescent="0.25">
      <c r="F107" s="81"/>
      <c r="G107" s="81"/>
      <c r="H107" s="81"/>
      <c r="I107" s="81"/>
    </row>
    <row r="108" spans="6:9" x14ac:dyDescent="0.25">
      <c r="F108" s="81"/>
      <c r="G108" s="81"/>
      <c r="H108" s="81"/>
      <c r="I108" s="81"/>
    </row>
    <row r="109" spans="6:9" x14ac:dyDescent="0.25">
      <c r="F109" s="81"/>
      <c r="G109" s="81"/>
      <c r="H109" s="81"/>
      <c r="I109" s="81"/>
    </row>
    <row r="110" spans="6:9" x14ac:dyDescent="0.25">
      <c r="F110" s="81"/>
      <c r="G110" s="81"/>
      <c r="H110" s="81"/>
      <c r="I110" s="81"/>
    </row>
    <row r="111" spans="6:9" x14ac:dyDescent="0.25">
      <c r="F111" s="81"/>
      <c r="G111" s="81"/>
      <c r="H111" s="81"/>
      <c r="I111" s="81"/>
    </row>
    <row r="112" spans="6:9" x14ac:dyDescent="0.25">
      <c r="F112" s="81"/>
      <c r="G112" s="81"/>
      <c r="H112" s="81"/>
      <c r="I112" s="81"/>
    </row>
    <row r="113" spans="6:9" x14ac:dyDescent="0.25">
      <c r="F113" s="81"/>
      <c r="G113" s="81"/>
      <c r="H113" s="81"/>
      <c r="I113" s="81"/>
    </row>
    <row r="114" spans="6:9" x14ac:dyDescent="0.25">
      <c r="F114" s="81"/>
    </row>
  </sheetData>
  <mergeCells count="7">
    <mergeCell ref="A2:I2"/>
    <mergeCell ref="A1:I1"/>
    <mergeCell ref="S26:Y26"/>
    <mergeCell ref="N61:O61"/>
    <mergeCell ref="N63:O63"/>
    <mergeCell ref="A4:I4"/>
    <mergeCell ref="A3:I3"/>
  </mergeCells>
  <pageMargins left="0.75" right="0.25" top="1" bottom="1" header="0.5" footer="0.5"/>
  <pageSetup scale="80" fitToHeight="0" orientation="landscape" r:id="rId1"/>
  <headerFooter alignWithMargins="0">
    <oddFooter>&amp;C&amp;A&amp;RPage &amp;P of &amp;N</oddFooter>
  </headerFooter>
  <rowBreaks count="1" manualBreakCount="1">
    <brk id="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N113"/>
  <sheetViews>
    <sheetView view="pageBreakPreview" topLeftCell="A22" zoomScaleNormal="85" zoomScaleSheetLayoutView="100" zoomScalePageLayoutView="5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6" width="15.453125" style="70" customWidth="1"/>
    <col min="7" max="9" width="16.7265625" style="70" customWidth="1"/>
    <col min="10" max="10" width="12.26953125" style="235" customWidth="1"/>
    <col min="11" max="13" width="16.7265625" style="235" customWidth="1"/>
    <col min="14" max="14" width="16.7265625" style="70" customWidth="1"/>
    <col min="15" max="188" width="9.26953125" style="70"/>
    <col min="189" max="189" width="6" style="70" customWidth="1"/>
    <col min="190" max="190" width="11.26953125" style="70" customWidth="1"/>
    <col min="191" max="191" width="12.54296875" style="70" bestFit="1" customWidth="1"/>
    <col min="192" max="192" width="56.54296875" style="70" customWidth="1"/>
    <col min="193" max="193" width="4.54296875" style="70" customWidth="1"/>
    <col min="194" max="194" width="15.7265625" style="70" customWidth="1"/>
    <col min="195" max="203" width="16.7265625" style="70" customWidth="1"/>
    <col min="204" max="204" width="35.54296875" style="70" bestFit="1" customWidth="1"/>
    <col min="205" max="205" width="16.26953125" style="70" customWidth="1"/>
    <col min="206" max="206" width="15.453125" style="70" customWidth="1"/>
    <col min="207" max="207" width="15.453125" style="70" bestFit="1" customWidth="1"/>
    <col min="208" max="208" width="2.7265625" style="70" customWidth="1"/>
    <col min="209" max="209" width="9.26953125" style="70"/>
    <col min="210" max="210" width="35.453125" style="70" bestFit="1" customWidth="1"/>
    <col min="211" max="211" width="18.26953125" style="70" bestFit="1" customWidth="1"/>
    <col min="212" max="212" width="26.7265625" style="70" bestFit="1" customWidth="1"/>
    <col min="213" max="213" width="17.26953125" style="70" bestFit="1" customWidth="1"/>
    <col min="214" max="214" width="18" style="70" bestFit="1" customWidth="1"/>
    <col min="215" max="215" width="18.26953125" style="70" bestFit="1" customWidth="1"/>
    <col min="216" max="216" width="14.26953125" style="70" bestFit="1" customWidth="1"/>
    <col min="217" max="444" width="9.26953125" style="70"/>
    <col min="445" max="445" width="6" style="70" customWidth="1"/>
    <col min="446" max="446" width="11.26953125" style="70" customWidth="1"/>
    <col min="447" max="447" width="12.54296875" style="70" bestFit="1" customWidth="1"/>
    <col min="448" max="448" width="56.54296875" style="70" customWidth="1"/>
    <col min="449" max="449" width="4.54296875" style="70" customWidth="1"/>
    <col min="450" max="450" width="15.7265625" style="70" customWidth="1"/>
    <col min="451" max="459" width="16.7265625" style="70" customWidth="1"/>
    <col min="460" max="460" width="35.54296875" style="70" bestFit="1" customWidth="1"/>
    <col min="461" max="461" width="16.26953125" style="70" customWidth="1"/>
    <col min="462" max="462" width="15.453125" style="70" customWidth="1"/>
    <col min="463" max="463" width="15.453125" style="70" bestFit="1" customWidth="1"/>
    <col min="464" max="464" width="2.7265625" style="70" customWidth="1"/>
    <col min="465" max="465" width="9.26953125" style="70"/>
    <col min="466" max="466" width="35.453125" style="70" bestFit="1" customWidth="1"/>
    <col min="467" max="467" width="18.26953125" style="70" bestFit="1" customWidth="1"/>
    <col min="468" max="468" width="26.7265625" style="70" bestFit="1" customWidth="1"/>
    <col min="469" max="469" width="17.26953125" style="70" bestFit="1" customWidth="1"/>
    <col min="470" max="470" width="18" style="70" bestFit="1" customWidth="1"/>
    <col min="471" max="471" width="18.26953125" style="70" bestFit="1" customWidth="1"/>
    <col min="472" max="472" width="14.26953125" style="70" bestFit="1" customWidth="1"/>
    <col min="473" max="700" width="9.26953125" style="70"/>
    <col min="701" max="701" width="6" style="70" customWidth="1"/>
    <col min="702" max="702" width="11.26953125" style="70" customWidth="1"/>
    <col min="703" max="703" width="12.54296875" style="70" bestFit="1" customWidth="1"/>
    <col min="704" max="704" width="56.54296875" style="70" customWidth="1"/>
    <col min="705" max="705" width="4.54296875" style="70" customWidth="1"/>
    <col min="706" max="706" width="15.7265625" style="70" customWidth="1"/>
    <col min="707" max="715" width="16.7265625" style="70" customWidth="1"/>
    <col min="716" max="716" width="35.54296875" style="70" bestFit="1" customWidth="1"/>
    <col min="717" max="717" width="16.26953125" style="70" customWidth="1"/>
    <col min="718" max="718" width="15.453125" style="70" customWidth="1"/>
    <col min="719" max="719" width="15.453125" style="70" bestFit="1" customWidth="1"/>
    <col min="720" max="720" width="2.7265625" style="70" customWidth="1"/>
    <col min="721" max="721" width="9.26953125" style="70"/>
    <col min="722" max="722" width="35.453125" style="70" bestFit="1" customWidth="1"/>
    <col min="723" max="723" width="18.26953125" style="70" bestFit="1" customWidth="1"/>
    <col min="724" max="724" width="26.7265625" style="70" bestFit="1" customWidth="1"/>
    <col min="725" max="725" width="17.26953125" style="70" bestFit="1" customWidth="1"/>
    <col min="726" max="726" width="18" style="70" bestFit="1" customWidth="1"/>
    <col min="727" max="727" width="18.26953125" style="70" bestFit="1" customWidth="1"/>
    <col min="728" max="728" width="14.26953125" style="70" bestFit="1" customWidth="1"/>
    <col min="729" max="956" width="9.26953125" style="70"/>
    <col min="957" max="957" width="6" style="70" customWidth="1"/>
    <col min="958" max="958" width="11.26953125" style="70" customWidth="1"/>
    <col min="959" max="959" width="12.54296875" style="70" bestFit="1" customWidth="1"/>
    <col min="960" max="960" width="56.54296875" style="70" customWidth="1"/>
    <col min="961" max="961" width="4.54296875" style="70" customWidth="1"/>
    <col min="962" max="962" width="15.7265625" style="70" customWidth="1"/>
    <col min="963" max="971" width="16.7265625" style="70" customWidth="1"/>
    <col min="972" max="972" width="35.54296875" style="70" bestFit="1" customWidth="1"/>
    <col min="973" max="973" width="16.26953125" style="70" customWidth="1"/>
    <col min="974" max="974" width="15.453125" style="70" customWidth="1"/>
    <col min="975" max="975" width="15.453125" style="70" bestFit="1" customWidth="1"/>
    <col min="976" max="976" width="2.7265625" style="70" customWidth="1"/>
    <col min="977" max="977" width="9.26953125" style="70"/>
    <col min="978" max="978" width="35.453125" style="70" bestFit="1" customWidth="1"/>
    <col min="979" max="979" width="18.26953125" style="70" bestFit="1" customWidth="1"/>
    <col min="980" max="980" width="26.7265625" style="70" bestFit="1" customWidth="1"/>
    <col min="981" max="981" width="17.26953125" style="70" bestFit="1" customWidth="1"/>
    <col min="982" max="982" width="18" style="70" bestFit="1" customWidth="1"/>
    <col min="983" max="983" width="18.26953125" style="70" bestFit="1" customWidth="1"/>
    <col min="984" max="984" width="14.26953125" style="70" bestFit="1" customWidth="1"/>
    <col min="985" max="1212" width="9.26953125" style="70"/>
    <col min="1213" max="1213" width="6" style="70" customWidth="1"/>
    <col min="1214" max="1214" width="11.26953125" style="70" customWidth="1"/>
    <col min="1215" max="1215" width="12.54296875" style="70" bestFit="1" customWidth="1"/>
    <col min="1216" max="1216" width="56.54296875" style="70" customWidth="1"/>
    <col min="1217" max="1217" width="4.54296875" style="70" customWidth="1"/>
    <col min="1218" max="1218" width="15.7265625" style="70" customWidth="1"/>
    <col min="1219" max="1227" width="16.7265625" style="70" customWidth="1"/>
    <col min="1228" max="1228" width="35.54296875" style="70" bestFit="1" customWidth="1"/>
    <col min="1229" max="1229" width="16.26953125" style="70" customWidth="1"/>
    <col min="1230" max="1230" width="15.453125" style="70" customWidth="1"/>
    <col min="1231" max="1231" width="15.453125" style="70" bestFit="1" customWidth="1"/>
    <col min="1232" max="1232" width="2.7265625" style="70" customWidth="1"/>
    <col min="1233" max="1233" width="9.26953125" style="70"/>
    <col min="1234" max="1234" width="35.453125" style="70" bestFit="1" customWidth="1"/>
    <col min="1235" max="1235" width="18.26953125" style="70" bestFit="1" customWidth="1"/>
    <col min="1236" max="1236" width="26.7265625" style="70" bestFit="1" customWidth="1"/>
    <col min="1237" max="1237" width="17.26953125" style="70" bestFit="1" customWidth="1"/>
    <col min="1238" max="1238" width="18" style="70" bestFit="1" customWidth="1"/>
    <col min="1239" max="1239" width="18.26953125" style="70" bestFit="1" customWidth="1"/>
    <col min="1240" max="1240" width="14.26953125" style="70" bestFit="1" customWidth="1"/>
    <col min="1241" max="1468" width="9.26953125" style="70"/>
    <col min="1469" max="1469" width="6" style="70" customWidth="1"/>
    <col min="1470" max="1470" width="11.26953125" style="70" customWidth="1"/>
    <col min="1471" max="1471" width="12.54296875" style="70" bestFit="1" customWidth="1"/>
    <col min="1472" max="1472" width="56.54296875" style="70" customWidth="1"/>
    <col min="1473" max="1473" width="4.54296875" style="70" customWidth="1"/>
    <col min="1474" max="1474" width="15.7265625" style="70" customWidth="1"/>
    <col min="1475" max="1483" width="16.7265625" style="70" customWidth="1"/>
    <col min="1484" max="1484" width="35.54296875" style="70" bestFit="1" customWidth="1"/>
    <col min="1485" max="1485" width="16.26953125" style="70" customWidth="1"/>
    <col min="1486" max="1486" width="15.453125" style="70" customWidth="1"/>
    <col min="1487" max="1487" width="15.453125" style="70" bestFit="1" customWidth="1"/>
    <col min="1488" max="1488" width="2.7265625" style="70" customWidth="1"/>
    <col min="1489" max="1489" width="9.26953125" style="70"/>
    <col min="1490" max="1490" width="35.453125" style="70" bestFit="1" customWidth="1"/>
    <col min="1491" max="1491" width="18.26953125" style="70" bestFit="1" customWidth="1"/>
    <col min="1492" max="1492" width="26.7265625" style="70" bestFit="1" customWidth="1"/>
    <col min="1493" max="1493" width="17.26953125" style="70" bestFit="1" customWidth="1"/>
    <col min="1494" max="1494" width="18" style="70" bestFit="1" customWidth="1"/>
    <col min="1495" max="1495" width="18.26953125" style="70" bestFit="1" customWidth="1"/>
    <col min="1496" max="1496" width="14.26953125" style="70" bestFit="1" customWidth="1"/>
    <col min="1497" max="1724" width="9.26953125" style="70"/>
    <col min="1725" max="1725" width="6" style="70" customWidth="1"/>
    <col min="1726" max="1726" width="11.26953125" style="70" customWidth="1"/>
    <col min="1727" max="1727" width="12.54296875" style="70" bestFit="1" customWidth="1"/>
    <col min="1728" max="1728" width="56.54296875" style="70" customWidth="1"/>
    <col min="1729" max="1729" width="4.54296875" style="70" customWidth="1"/>
    <col min="1730" max="1730" width="15.7265625" style="70" customWidth="1"/>
    <col min="1731" max="1739" width="16.7265625" style="70" customWidth="1"/>
    <col min="1740" max="1740" width="35.54296875" style="70" bestFit="1" customWidth="1"/>
    <col min="1741" max="1741" width="16.26953125" style="70" customWidth="1"/>
    <col min="1742" max="1742" width="15.453125" style="70" customWidth="1"/>
    <col min="1743" max="1743" width="15.453125" style="70" bestFit="1" customWidth="1"/>
    <col min="1744" max="1744" width="2.7265625" style="70" customWidth="1"/>
    <col min="1745" max="1745" width="9.26953125" style="70"/>
    <col min="1746" max="1746" width="35.453125" style="70" bestFit="1" customWidth="1"/>
    <col min="1747" max="1747" width="18.26953125" style="70" bestFit="1" customWidth="1"/>
    <col min="1748" max="1748" width="26.7265625" style="70" bestFit="1" customWidth="1"/>
    <col min="1749" max="1749" width="17.26953125" style="70" bestFit="1" customWidth="1"/>
    <col min="1750" max="1750" width="18" style="70" bestFit="1" customWidth="1"/>
    <col min="1751" max="1751" width="18.26953125" style="70" bestFit="1" customWidth="1"/>
    <col min="1752" max="1752" width="14.26953125" style="70" bestFit="1" customWidth="1"/>
    <col min="1753" max="1980" width="9.26953125" style="70"/>
    <col min="1981" max="1981" width="6" style="70" customWidth="1"/>
    <col min="1982" max="1982" width="11.26953125" style="70" customWidth="1"/>
    <col min="1983" max="1983" width="12.54296875" style="70" bestFit="1" customWidth="1"/>
    <col min="1984" max="1984" width="56.54296875" style="70" customWidth="1"/>
    <col min="1985" max="1985" width="4.54296875" style="70" customWidth="1"/>
    <col min="1986" max="1986" width="15.7265625" style="70" customWidth="1"/>
    <col min="1987" max="1995" width="16.7265625" style="70" customWidth="1"/>
    <col min="1996" max="1996" width="35.54296875" style="70" bestFit="1" customWidth="1"/>
    <col min="1997" max="1997" width="16.26953125" style="70" customWidth="1"/>
    <col min="1998" max="1998" width="15.453125" style="70" customWidth="1"/>
    <col min="1999" max="1999" width="15.453125" style="70" bestFit="1" customWidth="1"/>
    <col min="2000" max="2000" width="2.7265625" style="70" customWidth="1"/>
    <col min="2001" max="2001" width="9.26953125" style="70"/>
    <col min="2002" max="2002" width="35.453125" style="70" bestFit="1" customWidth="1"/>
    <col min="2003" max="2003" width="18.26953125" style="70" bestFit="1" customWidth="1"/>
    <col min="2004" max="2004" width="26.7265625" style="70" bestFit="1" customWidth="1"/>
    <col min="2005" max="2005" width="17.26953125" style="70" bestFit="1" customWidth="1"/>
    <col min="2006" max="2006" width="18" style="70" bestFit="1" customWidth="1"/>
    <col min="2007" max="2007" width="18.26953125" style="70" bestFit="1" customWidth="1"/>
    <col min="2008" max="2008" width="14.26953125" style="70" bestFit="1" customWidth="1"/>
    <col min="2009" max="2236" width="9.26953125" style="70"/>
    <col min="2237" max="2237" width="6" style="70" customWidth="1"/>
    <col min="2238" max="2238" width="11.26953125" style="70" customWidth="1"/>
    <col min="2239" max="2239" width="12.54296875" style="70" bestFit="1" customWidth="1"/>
    <col min="2240" max="2240" width="56.54296875" style="70" customWidth="1"/>
    <col min="2241" max="2241" width="4.54296875" style="70" customWidth="1"/>
    <col min="2242" max="2242" width="15.7265625" style="70" customWidth="1"/>
    <col min="2243" max="2251" width="16.7265625" style="70" customWidth="1"/>
    <col min="2252" max="2252" width="35.54296875" style="70" bestFit="1" customWidth="1"/>
    <col min="2253" max="2253" width="16.26953125" style="70" customWidth="1"/>
    <col min="2254" max="2254" width="15.453125" style="70" customWidth="1"/>
    <col min="2255" max="2255" width="15.453125" style="70" bestFit="1" customWidth="1"/>
    <col min="2256" max="2256" width="2.7265625" style="70" customWidth="1"/>
    <col min="2257" max="2257" width="9.26953125" style="70"/>
    <col min="2258" max="2258" width="35.453125" style="70" bestFit="1" customWidth="1"/>
    <col min="2259" max="2259" width="18.26953125" style="70" bestFit="1" customWidth="1"/>
    <col min="2260" max="2260" width="26.7265625" style="70" bestFit="1" customWidth="1"/>
    <col min="2261" max="2261" width="17.26953125" style="70" bestFit="1" customWidth="1"/>
    <col min="2262" max="2262" width="18" style="70" bestFit="1" customWidth="1"/>
    <col min="2263" max="2263" width="18.26953125" style="70" bestFit="1" customWidth="1"/>
    <col min="2264" max="2264" width="14.26953125" style="70" bestFit="1" customWidth="1"/>
    <col min="2265" max="2492" width="9.26953125" style="70"/>
    <col min="2493" max="2493" width="6" style="70" customWidth="1"/>
    <col min="2494" max="2494" width="11.26953125" style="70" customWidth="1"/>
    <col min="2495" max="2495" width="12.54296875" style="70" bestFit="1" customWidth="1"/>
    <col min="2496" max="2496" width="56.54296875" style="70" customWidth="1"/>
    <col min="2497" max="2497" width="4.54296875" style="70" customWidth="1"/>
    <col min="2498" max="2498" width="15.7265625" style="70" customWidth="1"/>
    <col min="2499" max="2507" width="16.7265625" style="70" customWidth="1"/>
    <col min="2508" max="2508" width="35.54296875" style="70" bestFit="1" customWidth="1"/>
    <col min="2509" max="2509" width="16.26953125" style="70" customWidth="1"/>
    <col min="2510" max="2510" width="15.453125" style="70" customWidth="1"/>
    <col min="2511" max="2511" width="15.453125" style="70" bestFit="1" customWidth="1"/>
    <col min="2512" max="2512" width="2.7265625" style="70" customWidth="1"/>
    <col min="2513" max="2513" width="9.26953125" style="70"/>
    <col min="2514" max="2514" width="35.453125" style="70" bestFit="1" customWidth="1"/>
    <col min="2515" max="2515" width="18.26953125" style="70" bestFit="1" customWidth="1"/>
    <col min="2516" max="2516" width="26.7265625" style="70" bestFit="1" customWidth="1"/>
    <col min="2517" max="2517" width="17.26953125" style="70" bestFit="1" customWidth="1"/>
    <col min="2518" max="2518" width="18" style="70" bestFit="1" customWidth="1"/>
    <col min="2519" max="2519" width="18.26953125" style="70" bestFit="1" customWidth="1"/>
    <col min="2520" max="2520" width="14.26953125" style="70" bestFit="1" customWidth="1"/>
    <col min="2521" max="2748" width="9.26953125" style="70"/>
    <col min="2749" max="2749" width="6" style="70" customWidth="1"/>
    <col min="2750" max="2750" width="11.26953125" style="70" customWidth="1"/>
    <col min="2751" max="2751" width="12.54296875" style="70" bestFit="1" customWidth="1"/>
    <col min="2752" max="2752" width="56.54296875" style="70" customWidth="1"/>
    <col min="2753" max="2753" width="4.54296875" style="70" customWidth="1"/>
    <col min="2754" max="2754" width="15.7265625" style="70" customWidth="1"/>
    <col min="2755" max="2763" width="16.7265625" style="70" customWidth="1"/>
    <col min="2764" max="2764" width="35.54296875" style="70" bestFit="1" customWidth="1"/>
    <col min="2765" max="2765" width="16.26953125" style="70" customWidth="1"/>
    <col min="2766" max="2766" width="15.453125" style="70" customWidth="1"/>
    <col min="2767" max="2767" width="15.453125" style="70" bestFit="1" customWidth="1"/>
    <col min="2768" max="2768" width="2.7265625" style="70" customWidth="1"/>
    <col min="2769" max="2769" width="9.26953125" style="70"/>
    <col min="2770" max="2770" width="35.453125" style="70" bestFit="1" customWidth="1"/>
    <col min="2771" max="2771" width="18.26953125" style="70" bestFit="1" customWidth="1"/>
    <col min="2772" max="2772" width="26.7265625" style="70" bestFit="1" customWidth="1"/>
    <col min="2773" max="2773" width="17.26953125" style="70" bestFit="1" customWidth="1"/>
    <col min="2774" max="2774" width="18" style="70" bestFit="1" customWidth="1"/>
    <col min="2775" max="2775" width="18.26953125" style="70" bestFit="1" customWidth="1"/>
    <col min="2776" max="2776" width="14.26953125" style="70" bestFit="1" customWidth="1"/>
    <col min="2777" max="3004" width="9.26953125" style="70"/>
    <col min="3005" max="3005" width="6" style="70" customWidth="1"/>
    <col min="3006" max="3006" width="11.26953125" style="70" customWidth="1"/>
    <col min="3007" max="3007" width="12.54296875" style="70" bestFit="1" customWidth="1"/>
    <col min="3008" max="3008" width="56.54296875" style="70" customWidth="1"/>
    <col min="3009" max="3009" width="4.54296875" style="70" customWidth="1"/>
    <col min="3010" max="3010" width="15.7265625" style="70" customWidth="1"/>
    <col min="3011" max="3019" width="16.7265625" style="70" customWidth="1"/>
    <col min="3020" max="3020" width="35.54296875" style="70" bestFit="1" customWidth="1"/>
    <col min="3021" max="3021" width="16.26953125" style="70" customWidth="1"/>
    <col min="3022" max="3022" width="15.453125" style="70" customWidth="1"/>
    <col min="3023" max="3023" width="15.453125" style="70" bestFit="1" customWidth="1"/>
    <col min="3024" max="3024" width="2.7265625" style="70" customWidth="1"/>
    <col min="3025" max="3025" width="9.26953125" style="70"/>
    <col min="3026" max="3026" width="35.453125" style="70" bestFit="1" customWidth="1"/>
    <col min="3027" max="3027" width="18.26953125" style="70" bestFit="1" customWidth="1"/>
    <col min="3028" max="3028" width="26.7265625" style="70" bestFit="1" customWidth="1"/>
    <col min="3029" max="3029" width="17.26953125" style="70" bestFit="1" customWidth="1"/>
    <col min="3030" max="3030" width="18" style="70" bestFit="1" customWidth="1"/>
    <col min="3031" max="3031" width="18.26953125" style="70" bestFit="1" customWidth="1"/>
    <col min="3032" max="3032" width="14.26953125" style="70" bestFit="1" customWidth="1"/>
    <col min="3033" max="3260" width="9.26953125" style="70"/>
    <col min="3261" max="3261" width="6" style="70" customWidth="1"/>
    <col min="3262" max="3262" width="11.26953125" style="70" customWidth="1"/>
    <col min="3263" max="3263" width="12.54296875" style="70" bestFit="1" customWidth="1"/>
    <col min="3264" max="3264" width="56.54296875" style="70" customWidth="1"/>
    <col min="3265" max="3265" width="4.54296875" style="70" customWidth="1"/>
    <col min="3266" max="3266" width="15.7265625" style="70" customWidth="1"/>
    <col min="3267" max="3275" width="16.7265625" style="70" customWidth="1"/>
    <col min="3276" max="3276" width="35.54296875" style="70" bestFit="1" customWidth="1"/>
    <col min="3277" max="3277" width="16.26953125" style="70" customWidth="1"/>
    <col min="3278" max="3278" width="15.453125" style="70" customWidth="1"/>
    <col min="3279" max="3279" width="15.453125" style="70" bestFit="1" customWidth="1"/>
    <col min="3280" max="3280" width="2.7265625" style="70" customWidth="1"/>
    <col min="3281" max="3281" width="9.26953125" style="70"/>
    <col min="3282" max="3282" width="35.453125" style="70" bestFit="1" customWidth="1"/>
    <col min="3283" max="3283" width="18.26953125" style="70" bestFit="1" customWidth="1"/>
    <col min="3284" max="3284" width="26.7265625" style="70" bestFit="1" customWidth="1"/>
    <col min="3285" max="3285" width="17.26953125" style="70" bestFit="1" customWidth="1"/>
    <col min="3286" max="3286" width="18" style="70" bestFit="1" customWidth="1"/>
    <col min="3287" max="3287" width="18.26953125" style="70" bestFit="1" customWidth="1"/>
    <col min="3288" max="3288" width="14.26953125" style="70" bestFit="1" customWidth="1"/>
    <col min="3289" max="3516" width="9.26953125" style="70"/>
    <col min="3517" max="3517" width="6" style="70" customWidth="1"/>
    <col min="3518" max="3518" width="11.26953125" style="70" customWidth="1"/>
    <col min="3519" max="3519" width="12.54296875" style="70" bestFit="1" customWidth="1"/>
    <col min="3520" max="3520" width="56.54296875" style="70" customWidth="1"/>
    <col min="3521" max="3521" width="4.54296875" style="70" customWidth="1"/>
    <col min="3522" max="3522" width="15.7265625" style="70" customWidth="1"/>
    <col min="3523" max="3531" width="16.7265625" style="70" customWidth="1"/>
    <col min="3532" max="3532" width="35.54296875" style="70" bestFit="1" customWidth="1"/>
    <col min="3533" max="3533" width="16.26953125" style="70" customWidth="1"/>
    <col min="3534" max="3534" width="15.453125" style="70" customWidth="1"/>
    <col min="3535" max="3535" width="15.453125" style="70" bestFit="1" customWidth="1"/>
    <col min="3536" max="3536" width="2.7265625" style="70" customWidth="1"/>
    <col min="3537" max="3537" width="9.26953125" style="70"/>
    <col min="3538" max="3538" width="35.453125" style="70" bestFit="1" customWidth="1"/>
    <col min="3539" max="3539" width="18.26953125" style="70" bestFit="1" customWidth="1"/>
    <col min="3540" max="3540" width="26.7265625" style="70" bestFit="1" customWidth="1"/>
    <col min="3541" max="3541" width="17.26953125" style="70" bestFit="1" customWidth="1"/>
    <col min="3542" max="3542" width="18" style="70" bestFit="1" customWidth="1"/>
    <col min="3543" max="3543" width="18.26953125" style="70" bestFit="1" customWidth="1"/>
    <col min="3544" max="3544" width="14.26953125" style="70" bestFit="1" customWidth="1"/>
    <col min="3545" max="3772" width="9.26953125" style="70"/>
    <col min="3773" max="3773" width="6" style="70" customWidth="1"/>
    <col min="3774" max="3774" width="11.26953125" style="70" customWidth="1"/>
    <col min="3775" max="3775" width="12.54296875" style="70" bestFit="1" customWidth="1"/>
    <col min="3776" max="3776" width="56.54296875" style="70" customWidth="1"/>
    <col min="3777" max="3777" width="4.54296875" style="70" customWidth="1"/>
    <col min="3778" max="3778" width="15.7265625" style="70" customWidth="1"/>
    <col min="3779" max="3787" width="16.7265625" style="70" customWidth="1"/>
    <col min="3788" max="3788" width="35.54296875" style="70" bestFit="1" customWidth="1"/>
    <col min="3789" max="3789" width="16.26953125" style="70" customWidth="1"/>
    <col min="3790" max="3790" width="15.453125" style="70" customWidth="1"/>
    <col min="3791" max="3791" width="15.453125" style="70" bestFit="1" customWidth="1"/>
    <col min="3792" max="3792" width="2.7265625" style="70" customWidth="1"/>
    <col min="3793" max="3793" width="9.26953125" style="70"/>
    <col min="3794" max="3794" width="35.453125" style="70" bestFit="1" customWidth="1"/>
    <col min="3795" max="3795" width="18.26953125" style="70" bestFit="1" customWidth="1"/>
    <col min="3796" max="3796" width="26.7265625" style="70" bestFit="1" customWidth="1"/>
    <col min="3797" max="3797" width="17.26953125" style="70" bestFit="1" customWidth="1"/>
    <col min="3798" max="3798" width="18" style="70" bestFit="1" customWidth="1"/>
    <col min="3799" max="3799" width="18.26953125" style="70" bestFit="1" customWidth="1"/>
    <col min="3800" max="3800" width="14.26953125" style="70" bestFit="1" customWidth="1"/>
    <col min="3801" max="4028" width="9.26953125" style="70"/>
    <col min="4029" max="4029" width="6" style="70" customWidth="1"/>
    <col min="4030" max="4030" width="11.26953125" style="70" customWidth="1"/>
    <col min="4031" max="4031" width="12.54296875" style="70" bestFit="1" customWidth="1"/>
    <col min="4032" max="4032" width="56.54296875" style="70" customWidth="1"/>
    <col min="4033" max="4033" width="4.54296875" style="70" customWidth="1"/>
    <col min="4034" max="4034" width="15.7265625" style="70" customWidth="1"/>
    <col min="4035" max="4043" width="16.7265625" style="70" customWidth="1"/>
    <col min="4044" max="4044" width="35.54296875" style="70" bestFit="1" customWidth="1"/>
    <col min="4045" max="4045" width="16.26953125" style="70" customWidth="1"/>
    <col min="4046" max="4046" width="15.453125" style="70" customWidth="1"/>
    <col min="4047" max="4047" width="15.453125" style="70" bestFit="1" customWidth="1"/>
    <col min="4048" max="4048" width="2.7265625" style="70" customWidth="1"/>
    <col min="4049" max="4049" width="9.26953125" style="70"/>
    <col min="4050" max="4050" width="35.453125" style="70" bestFit="1" customWidth="1"/>
    <col min="4051" max="4051" width="18.26953125" style="70" bestFit="1" customWidth="1"/>
    <col min="4052" max="4052" width="26.7265625" style="70" bestFit="1" customWidth="1"/>
    <col min="4053" max="4053" width="17.26953125" style="70" bestFit="1" customWidth="1"/>
    <col min="4054" max="4054" width="18" style="70" bestFit="1" customWidth="1"/>
    <col min="4055" max="4055" width="18.26953125" style="70" bestFit="1" customWidth="1"/>
    <col min="4056" max="4056" width="14.26953125" style="70" bestFit="1" customWidth="1"/>
    <col min="4057" max="4284" width="9.26953125" style="70"/>
    <col min="4285" max="4285" width="6" style="70" customWidth="1"/>
    <col min="4286" max="4286" width="11.26953125" style="70" customWidth="1"/>
    <col min="4287" max="4287" width="12.54296875" style="70" bestFit="1" customWidth="1"/>
    <col min="4288" max="4288" width="56.54296875" style="70" customWidth="1"/>
    <col min="4289" max="4289" width="4.54296875" style="70" customWidth="1"/>
    <col min="4290" max="4290" width="15.7265625" style="70" customWidth="1"/>
    <col min="4291" max="4299" width="16.7265625" style="70" customWidth="1"/>
    <col min="4300" max="4300" width="35.54296875" style="70" bestFit="1" customWidth="1"/>
    <col min="4301" max="4301" width="16.26953125" style="70" customWidth="1"/>
    <col min="4302" max="4302" width="15.453125" style="70" customWidth="1"/>
    <col min="4303" max="4303" width="15.453125" style="70" bestFit="1" customWidth="1"/>
    <col min="4304" max="4304" width="2.7265625" style="70" customWidth="1"/>
    <col min="4305" max="4305" width="9.26953125" style="70"/>
    <col min="4306" max="4306" width="35.453125" style="70" bestFit="1" customWidth="1"/>
    <col min="4307" max="4307" width="18.26953125" style="70" bestFit="1" customWidth="1"/>
    <col min="4308" max="4308" width="26.7265625" style="70" bestFit="1" customWidth="1"/>
    <col min="4309" max="4309" width="17.26953125" style="70" bestFit="1" customWidth="1"/>
    <col min="4310" max="4310" width="18" style="70" bestFit="1" customWidth="1"/>
    <col min="4311" max="4311" width="18.26953125" style="70" bestFit="1" customWidth="1"/>
    <col min="4312" max="4312" width="14.26953125" style="70" bestFit="1" customWidth="1"/>
    <col min="4313" max="4540" width="9.26953125" style="70"/>
    <col min="4541" max="4541" width="6" style="70" customWidth="1"/>
    <col min="4542" max="4542" width="11.26953125" style="70" customWidth="1"/>
    <col min="4543" max="4543" width="12.54296875" style="70" bestFit="1" customWidth="1"/>
    <col min="4544" max="4544" width="56.54296875" style="70" customWidth="1"/>
    <col min="4545" max="4545" width="4.54296875" style="70" customWidth="1"/>
    <col min="4546" max="4546" width="15.7265625" style="70" customWidth="1"/>
    <col min="4547" max="4555" width="16.7265625" style="70" customWidth="1"/>
    <col min="4556" max="4556" width="35.54296875" style="70" bestFit="1" customWidth="1"/>
    <col min="4557" max="4557" width="16.26953125" style="70" customWidth="1"/>
    <col min="4558" max="4558" width="15.453125" style="70" customWidth="1"/>
    <col min="4559" max="4559" width="15.453125" style="70" bestFit="1" customWidth="1"/>
    <col min="4560" max="4560" width="2.7265625" style="70" customWidth="1"/>
    <col min="4561" max="4561" width="9.26953125" style="70"/>
    <col min="4562" max="4562" width="35.453125" style="70" bestFit="1" customWidth="1"/>
    <col min="4563" max="4563" width="18.26953125" style="70" bestFit="1" customWidth="1"/>
    <col min="4564" max="4564" width="26.7265625" style="70" bestFit="1" customWidth="1"/>
    <col min="4565" max="4565" width="17.26953125" style="70" bestFit="1" customWidth="1"/>
    <col min="4566" max="4566" width="18" style="70" bestFit="1" customWidth="1"/>
    <col min="4567" max="4567" width="18.26953125" style="70" bestFit="1" customWidth="1"/>
    <col min="4568" max="4568" width="14.26953125" style="70" bestFit="1" customWidth="1"/>
    <col min="4569" max="4796" width="9.26953125" style="70"/>
    <col min="4797" max="4797" width="6" style="70" customWidth="1"/>
    <col min="4798" max="4798" width="11.26953125" style="70" customWidth="1"/>
    <col min="4799" max="4799" width="12.54296875" style="70" bestFit="1" customWidth="1"/>
    <col min="4800" max="4800" width="56.54296875" style="70" customWidth="1"/>
    <col min="4801" max="4801" width="4.54296875" style="70" customWidth="1"/>
    <col min="4802" max="4802" width="15.7265625" style="70" customWidth="1"/>
    <col min="4803" max="4811" width="16.7265625" style="70" customWidth="1"/>
    <col min="4812" max="4812" width="35.54296875" style="70" bestFit="1" customWidth="1"/>
    <col min="4813" max="4813" width="16.26953125" style="70" customWidth="1"/>
    <col min="4814" max="4814" width="15.453125" style="70" customWidth="1"/>
    <col min="4815" max="4815" width="15.453125" style="70" bestFit="1" customWidth="1"/>
    <col min="4816" max="4816" width="2.7265625" style="70" customWidth="1"/>
    <col min="4817" max="4817" width="9.26953125" style="70"/>
    <col min="4818" max="4818" width="35.453125" style="70" bestFit="1" customWidth="1"/>
    <col min="4819" max="4819" width="18.26953125" style="70" bestFit="1" customWidth="1"/>
    <col min="4820" max="4820" width="26.7265625" style="70" bestFit="1" customWidth="1"/>
    <col min="4821" max="4821" width="17.26953125" style="70" bestFit="1" customWidth="1"/>
    <col min="4822" max="4822" width="18" style="70" bestFit="1" customWidth="1"/>
    <col min="4823" max="4823" width="18.26953125" style="70" bestFit="1" customWidth="1"/>
    <col min="4824" max="4824" width="14.26953125" style="70" bestFit="1" customWidth="1"/>
    <col min="4825" max="5052" width="9.26953125" style="70"/>
    <col min="5053" max="5053" width="6" style="70" customWidth="1"/>
    <col min="5054" max="5054" width="11.26953125" style="70" customWidth="1"/>
    <col min="5055" max="5055" width="12.54296875" style="70" bestFit="1" customWidth="1"/>
    <col min="5056" max="5056" width="56.54296875" style="70" customWidth="1"/>
    <col min="5057" max="5057" width="4.54296875" style="70" customWidth="1"/>
    <col min="5058" max="5058" width="15.7265625" style="70" customWidth="1"/>
    <col min="5059" max="5067" width="16.7265625" style="70" customWidth="1"/>
    <col min="5068" max="5068" width="35.54296875" style="70" bestFit="1" customWidth="1"/>
    <col min="5069" max="5069" width="16.26953125" style="70" customWidth="1"/>
    <col min="5070" max="5070" width="15.453125" style="70" customWidth="1"/>
    <col min="5071" max="5071" width="15.453125" style="70" bestFit="1" customWidth="1"/>
    <col min="5072" max="5072" width="2.7265625" style="70" customWidth="1"/>
    <col min="5073" max="5073" width="9.26953125" style="70"/>
    <col min="5074" max="5074" width="35.453125" style="70" bestFit="1" customWidth="1"/>
    <col min="5075" max="5075" width="18.26953125" style="70" bestFit="1" customWidth="1"/>
    <col min="5076" max="5076" width="26.7265625" style="70" bestFit="1" customWidth="1"/>
    <col min="5077" max="5077" width="17.26953125" style="70" bestFit="1" customWidth="1"/>
    <col min="5078" max="5078" width="18" style="70" bestFit="1" customWidth="1"/>
    <col min="5079" max="5079" width="18.26953125" style="70" bestFit="1" customWidth="1"/>
    <col min="5080" max="5080" width="14.26953125" style="70" bestFit="1" customWidth="1"/>
    <col min="5081" max="5308" width="9.26953125" style="70"/>
    <col min="5309" max="5309" width="6" style="70" customWidth="1"/>
    <col min="5310" max="5310" width="11.26953125" style="70" customWidth="1"/>
    <col min="5311" max="5311" width="12.54296875" style="70" bestFit="1" customWidth="1"/>
    <col min="5312" max="5312" width="56.54296875" style="70" customWidth="1"/>
    <col min="5313" max="5313" width="4.54296875" style="70" customWidth="1"/>
    <col min="5314" max="5314" width="15.7265625" style="70" customWidth="1"/>
    <col min="5315" max="5323" width="16.7265625" style="70" customWidth="1"/>
    <col min="5324" max="5324" width="35.54296875" style="70" bestFit="1" customWidth="1"/>
    <col min="5325" max="5325" width="16.26953125" style="70" customWidth="1"/>
    <col min="5326" max="5326" width="15.453125" style="70" customWidth="1"/>
    <col min="5327" max="5327" width="15.453125" style="70" bestFit="1" customWidth="1"/>
    <col min="5328" max="5328" width="2.7265625" style="70" customWidth="1"/>
    <col min="5329" max="5329" width="9.26953125" style="70"/>
    <col min="5330" max="5330" width="35.453125" style="70" bestFit="1" customWidth="1"/>
    <col min="5331" max="5331" width="18.26953125" style="70" bestFit="1" customWidth="1"/>
    <col min="5332" max="5332" width="26.7265625" style="70" bestFit="1" customWidth="1"/>
    <col min="5333" max="5333" width="17.26953125" style="70" bestFit="1" customWidth="1"/>
    <col min="5334" max="5334" width="18" style="70" bestFit="1" customWidth="1"/>
    <col min="5335" max="5335" width="18.26953125" style="70" bestFit="1" customWidth="1"/>
    <col min="5336" max="5336" width="14.26953125" style="70" bestFit="1" customWidth="1"/>
    <col min="5337" max="5564" width="9.26953125" style="70"/>
    <col min="5565" max="5565" width="6" style="70" customWidth="1"/>
    <col min="5566" max="5566" width="11.26953125" style="70" customWidth="1"/>
    <col min="5567" max="5567" width="12.54296875" style="70" bestFit="1" customWidth="1"/>
    <col min="5568" max="5568" width="56.54296875" style="70" customWidth="1"/>
    <col min="5569" max="5569" width="4.54296875" style="70" customWidth="1"/>
    <col min="5570" max="5570" width="15.7265625" style="70" customWidth="1"/>
    <col min="5571" max="5579" width="16.7265625" style="70" customWidth="1"/>
    <col min="5580" max="5580" width="35.54296875" style="70" bestFit="1" customWidth="1"/>
    <col min="5581" max="5581" width="16.26953125" style="70" customWidth="1"/>
    <col min="5582" max="5582" width="15.453125" style="70" customWidth="1"/>
    <col min="5583" max="5583" width="15.453125" style="70" bestFit="1" customWidth="1"/>
    <col min="5584" max="5584" width="2.7265625" style="70" customWidth="1"/>
    <col min="5585" max="5585" width="9.26953125" style="70"/>
    <col min="5586" max="5586" width="35.453125" style="70" bestFit="1" customWidth="1"/>
    <col min="5587" max="5587" width="18.26953125" style="70" bestFit="1" customWidth="1"/>
    <col min="5588" max="5588" width="26.7265625" style="70" bestFit="1" customWidth="1"/>
    <col min="5589" max="5589" width="17.26953125" style="70" bestFit="1" customWidth="1"/>
    <col min="5590" max="5590" width="18" style="70" bestFit="1" customWidth="1"/>
    <col min="5591" max="5591" width="18.26953125" style="70" bestFit="1" customWidth="1"/>
    <col min="5592" max="5592" width="14.26953125" style="70" bestFit="1" customWidth="1"/>
    <col min="5593" max="5820" width="9.26953125" style="70"/>
    <col min="5821" max="5821" width="6" style="70" customWidth="1"/>
    <col min="5822" max="5822" width="11.26953125" style="70" customWidth="1"/>
    <col min="5823" max="5823" width="12.54296875" style="70" bestFit="1" customWidth="1"/>
    <col min="5824" max="5824" width="56.54296875" style="70" customWidth="1"/>
    <col min="5825" max="5825" width="4.54296875" style="70" customWidth="1"/>
    <col min="5826" max="5826" width="15.7265625" style="70" customWidth="1"/>
    <col min="5827" max="5835" width="16.7265625" style="70" customWidth="1"/>
    <col min="5836" max="5836" width="35.54296875" style="70" bestFit="1" customWidth="1"/>
    <col min="5837" max="5837" width="16.26953125" style="70" customWidth="1"/>
    <col min="5838" max="5838" width="15.453125" style="70" customWidth="1"/>
    <col min="5839" max="5839" width="15.453125" style="70" bestFit="1" customWidth="1"/>
    <col min="5840" max="5840" width="2.7265625" style="70" customWidth="1"/>
    <col min="5841" max="5841" width="9.26953125" style="70"/>
    <col min="5842" max="5842" width="35.453125" style="70" bestFit="1" customWidth="1"/>
    <col min="5843" max="5843" width="18.26953125" style="70" bestFit="1" customWidth="1"/>
    <col min="5844" max="5844" width="26.7265625" style="70" bestFit="1" customWidth="1"/>
    <col min="5845" max="5845" width="17.26953125" style="70" bestFit="1" customWidth="1"/>
    <col min="5846" max="5846" width="18" style="70" bestFit="1" customWidth="1"/>
    <col min="5847" max="5847" width="18.26953125" style="70" bestFit="1" customWidth="1"/>
    <col min="5848" max="5848" width="14.26953125" style="70" bestFit="1" customWidth="1"/>
    <col min="5849" max="6076" width="9.26953125" style="70"/>
    <col min="6077" max="6077" width="6" style="70" customWidth="1"/>
    <col min="6078" max="6078" width="11.26953125" style="70" customWidth="1"/>
    <col min="6079" max="6079" width="12.54296875" style="70" bestFit="1" customWidth="1"/>
    <col min="6080" max="6080" width="56.54296875" style="70" customWidth="1"/>
    <col min="6081" max="6081" width="4.54296875" style="70" customWidth="1"/>
    <col min="6082" max="6082" width="15.7265625" style="70" customWidth="1"/>
    <col min="6083" max="6091" width="16.7265625" style="70" customWidth="1"/>
    <col min="6092" max="6092" width="35.54296875" style="70" bestFit="1" customWidth="1"/>
    <col min="6093" max="6093" width="16.26953125" style="70" customWidth="1"/>
    <col min="6094" max="6094" width="15.453125" style="70" customWidth="1"/>
    <col min="6095" max="6095" width="15.453125" style="70" bestFit="1" customWidth="1"/>
    <col min="6096" max="6096" width="2.7265625" style="70" customWidth="1"/>
    <col min="6097" max="6097" width="9.26953125" style="70"/>
    <col min="6098" max="6098" width="35.453125" style="70" bestFit="1" customWidth="1"/>
    <col min="6099" max="6099" width="18.26953125" style="70" bestFit="1" customWidth="1"/>
    <col min="6100" max="6100" width="26.7265625" style="70" bestFit="1" customWidth="1"/>
    <col min="6101" max="6101" width="17.26953125" style="70" bestFit="1" customWidth="1"/>
    <col min="6102" max="6102" width="18" style="70" bestFit="1" customWidth="1"/>
    <col min="6103" max="6103" width="18.26953125" style="70" bestFit="1" customWidth="1"/>
    <col min="6104" max="6104" width="14.26953125" style="70" bestFit="1" customWidth="1"/>
    <col min="6105" max="6332" width="9.26953125" style="70"/>
    <col min="6333" max="6333" width="6" style="70" customWidth="1"/>
    <col min="6334" max="6334" width="11.26953125" style="70" customWidth="1"/>
    <col min="6335" max="6335" width="12.54296875" style="70" bestFit="1" customWidth="1"/>
    <col min="6336" max="6336" width="56.54296875" style="70" customWidth="1"/>
    <col min="6337" max="6337" width="4.54296875" style="70" customWidth="1"/>
    <col min="6338" max="6338" width="15.7265625" style="70" customWidth="1"/>
    <col min="6339" max="6347" width="16.7265625" style="70" customWidth="1"/>
    <col min="6348" max="6348" width="35.54296875" style="70" bestFit="1" customWidth="1"/>
    <col min="6349" max="6349" width="16.26953125" style="70" customWidth="1"/>
    <col min="6350" max="6350" width="15.453125" style="70" customWidth="1"/>
    <col min="6351" max="6351" width="15.453125" style="70" bestFit="1" customWidth="1"/>
    <col min="6352" max="6352" width="2.7265625" style="70" customWidth="1"/>
    <col min="6353" max="6353" width="9.26953125" style="70"/>
    <col min="6354" max="6354" width="35.453125" style="70" bestFit="1" customWidth="1"/>
    <col min="6355" max="6355" width="18.26953125" style="70" bestFit="1" customWidth="1"/>
    <col min="6356" max="6356" width="26.7265625" style="70" bestFit="1" customWidth="1"/>
    <col min="6357" max="6357" width="17.26953125" style="70" bestFit="1" customWidth="1"/>
    <col min="6358" max="6358" width="18" style="70" bestFit="1" customWidth="1"/>
    <col min="6359" max="6359" width="18.26953125" style="70" bestFit="1" customWidth="1"/>
    <col min="6360" max="6360" width="14.26953125" style="70" bestFit="1" customWidth="1"/>
    <col min="6361" max="6588" width="9.26953125" style="70"/>
    <col min="6589" max="6589" width="6" style="70" customWidth="1"/>
    <col min="6590" max="6590" width="11.26953125" style="70" customWidth="1"/>
    <col min="6591" max="6591" width="12.54296875" style="70" bestFit="1" customWidth="1"/>
    <col min="6592" max="6592" width="56.54296875" style="70" customWidth="1"/>
    <col min="6593" max="6593" width="4.54296875" style="70" customWidth="1"/>
    <col min="6594" max="6594" width="15.7265625" style="70" customWidth="1"/>
    <col min="6595" max="6603" width="16.7265625" style="70" customWidth="1"/>
    <col min="6604" max="6604" width="35.54296875" style="70" bestFit="1" customWidth="1"/>
    <col min="6605" max="6605" width="16.26953125" style="70" customWidth="1"/>
    <col min="6606" max="6606" width="15.453125" style="70" customWidth="1"/>
    <col min="6607" max="6607" width="15.453125" style="70" bestFit="1" customWidth="1"/>
    <col min="6608" max="6608" width="2.7265625" style="70" customWidth="1"/>
    <col min="6609" max="6609" width="9.26953125" style="70"/>
    <col min="6610" max="6610" width="35.453125" style="70" bestFit="1" customWidth="1"/>
    <col min="6611" max="6611" width="18.26953125" style="70" bestFit="1" customWidth="1"/>
    <col min="6612" max="6612" width="26.7265625" style="70" bestFit="1" customWidth="1"/>
    <col min="6613" max="6613" width="17.26953125" style="70" bestFit="1" customWidth="1"/>
    <col min="6614" max="6614" width="18" style="70" bestFit="1" customWidth="1"/>
    <col min="6615" max="6615" width="18.26953125" style="70" bestFit="1" customWidth="1"/>
    <col min="6616" max="6616" width="14.26953125" style="70" bestFit="1" customWidth="1"/>
    <col min="6617" max="6844" width="9.26953125" style="70"/>
    <col min="6845" max="6845" width="6" style="70" customWidth="1"/>
    <col min="6846" max="6846" width="11.26953125" style="70" customWidth="1"/>
    <col min="6847" max="6847" width="12.54296875" style="70" bestFit="1" customWidth="1"/>
    <col min="6848" max="6848" width="56.54296875" style="70" customWidth="1"/>
    <col min="6849" max="6849" width="4.54296875" style="70" customWidth="1"/>
    <col min="6850" max="6850" width="15.7265625" style="70" customWidth="1"/>
    <col min="6851" max="6859" width="16.7265625" style="70" customWidth="1"/>
    <col min="6860" max="6860" width="35.54296875" style="70" bestFit="1" customWidth="1"/>
    <col min="6861" max="6861" width="16.26953125" style="70" customWidth="1"/>
    <col min="6862" max="6862" width="15.453125" style="70" customWidth="1"/>
    <col min="6863" max="6863" width="15.453125" style="70" bestFit="1" customWidth="1"/>
    <col min="6864" max="6864" width="2.7265625" style="70" customWidth="1"/>
    <col min="6865" max="6865" width="9.26953125" style="70"/>
    <col min="6866" max="6866" width="35.453125" style="70" bestFit="1" customWidth="1"/>
    <col min="6867" max="6867" width="18.26953125" style="70" bestFit="1" customWidth="1"/>
    <col min="6868" max="6868" width="26.7265625" style="70" bestFit="1" customWidth="1"/>
    <col min="6869" max="6869" width="17.26953125" style="70" bestFit="1" customWidth="1"/>
    <col min="6870" max="6870" width="18" style="70" bestFit="1" customWidth="1"/>
    <col min="6871" max="6871" width="18.26953125" style="70" bestFit="1" customWidth="1"/>
    <col min="6872" max="6872" width="14.26953125" style="70" bestFit="1" customWidth="1"/>
    <col min="6873" max="7100" width="9.26953125" style="70"/>
    <col min="7101" max="7101" width="6" style="70" customWidth="1"/>
    <col min="7102" max="7102" width="11.26953125" style="70" customWidth="1"/>
    <col min="7103" max="7103" width="12.54296875" style="70" bestFit="1" customWidth="1"/>
    <col min="7104" max="7104" width="56.54296875" style="70" customWidth="1"/>
    <col min="7105" max="7105" width="4.54296875" style="70" customWidth="1"/>
    <col min="7106" max="7106" width="15.7265625" style="70" customWidth="1"/>
    <col min="7107" max="7115" width="16.7265625" style="70" customWidth="1"/>
    <col min="7116" max="7116" width="35.54296875" style="70" bestFit="1" customWidth="1"/>
    <col min="7117" max="7117" width="16.26953125" style="70" customWidth="1"/>
    <col min="7118" max="7118" width="15.453125" style="70" customWidth="1"/>
    <col min="7119" max="7119" width="15.453125" style="70" bestFit="1" customWidth="1"/>
    <col min="7120" max="7120" width="2.7265625" style="70" customWidth="1"/>
    <col min="7121" max="7121" width="9.26953125" style="70"/>
    <col min="7122" max="7122" width="35.453125" style="70" bestFit="1" customWidth="1"/>
    <col min="7123" max="7123" width="18.26953125" style="70" bestFit="1" customWidth="1"/>
    <col min="7124" max="7124" width="26.7265625" style="70" bestFit="1" customWidth="1"/>
    <col min="7125" max="7125" width="17.26953125" style="70" bestFit="1" customWidth="1"/>
    <col min="7126" max="7126" width="18" style="70" bestFit="1" customWidth="1"/>
    <col min="7127" max="7127" width="18.26953125" style="70" bestFit="1" customWidth="1"/>
    <col min="7128" max="7128" width="14.26953125" style="70" bestFit="1" customWidth="1"/>
    <col min="7129" max="7356" width="9.26953125" style="70"/>
    <col min="7357" max="7357" width="6" style="70" customWidth="1"/>
    <col min="7358" max="7358" width="11.26953125" style="70" customWidth="1"/>
    <col min="7359" max="7359" width="12.54296875" style="70" bestFit="1" customWidth="1"/>
    <col min="7360" max="7360" width="56.54296875" style="70" customWidth="1"/>
    <col min="7361" max="7361" width="4.54296875" style="70" customWidth="1"/>
    <col min="7362" max="7362" width="15.7265625" style="70" customWidth="1"/>
    <col min="7363" max="7371" width="16.7265625" style="70" customWidth="1"/>
    <col min="7372" max="7372" width="35.54296875" style="70" bestFit="1" customWidth="1"/>
    <col min="7373" max="7373" width="16.26953125" style="70" customWidth="1"/>
    <col min="7374" max="7374" width="15.453125" style="70" customWidth="1"/>
    <col min="7375" max="7375" width="15.453125" style="70" bestFit="1" customWidth="1"/>
    <col min="7376" max="7376" width="2.7265625" style="70" customWidth="1"/>
    <col min="7377" max="7377" width="9.26953125" style="70"/>
    <col min="7378" max="7378" width="35.453125" style="70" bestFit="1" customWidth="1"/>
    <col min="7379" max="7379" width="18.26953125" style="70" bestFit="1" customWidth="1"/>
    <col min="7380" max="7380" width="26.7265625" style="70" bestFit="1" customWidth="1"/>
    <col min="7381" max="7381" width="17.26953125" style="70" bestFit="1" customWidth="1"/>
    <col min="7382" max="7382" width="18" style="70" bestFit="1" customWidth="1"/>
    <col min="7383" max="7383" width="18.26953125" style="70" bestFit="1" customWidth="1"/>
    <col min="7384" max="7384" width="14.26953125" style="70" bestFit="1" customWidth="1"/>
    <col min="7385" max="7612" width="9.26953125" style="70"/>
    <col min="7613" max="7613" width="6" style="70" customWidth="1"/>
    <col min="7614" max="7614" width="11.26953125" style="70" customWidth="1"/>
    <col min="7615" max="7615" width="12.54296875" style="70" bestFit="1" customWidth="1"/>
    <col min="7616" max="7616" width="56.54296875" style="70" customWidth="1"/>
    <col min="7617" max="7617" width="4.54296875" style="70" customWidth="1"/>
    <col min="7618" max="7618" width="15.7265625" style="70" customWidth="1"/>
    <col min="7619" max="7627" width="16.7265625" style="70" customWidth="1"/>
    <col min="7628" max="7628" width="35.54296875" style="70" bestFit="1" customWidth="1"/>
    <col min="7629" max="7629" width="16.26953125" style="70" customWidth="1"/>
    <col min="7630" max="7630" width="15.453125" style="70" customWidth="1"/>
    <col min="7631" max="7631" width="15.453125" style="70" bestFit="1" customWidth="1"/>
    <col min="7632" max="7632" width="2.7265625" style="70" customWidth="1"/>
    <col min="7633" max="7633" width="9.26953125" style="70"/>
    <col min="7634" max="7634" width="35.453125" style="70" bestFit="1" customWidth="1"/>
    <col min="7635" max="7635" width="18.26953125" style="70" bestFit="1" customWidth="1"/>
    <col min="7636" max="7636" width="26.7265625" style="70" bestFit="1" customWidth="1"/>
    <col min="7637" max="7637" width="17.26953125" style="70" bestFit="1" customWidth="1"/>
    <col min="7638" max="7638" width="18" style="70" bestFit="1" customWidth="1"/>
    <col min="7639" max="7639" width="18.26953125" style="70" bestFit="1" customWidth="1"/>
    <col min="7640" max="7640" width="14.26953125" style="70" bestFit="1" customWidth="1"/>
    <col min="7641" max="7868" width="9.26953125" style="70"/>
    <col min="7869" max="7869" width="6" style="70" customWidth="1"/>
    <col min="7870" max="7870" width="11.26953125" style="70" customWidth="1"/>
    <col min="7871" max="7871" width="12.54296875" style="70" bestFit="1" customWidth="1"/>
    <col min="7872" max="7872" width="56.54296875" style="70" customWidth="1"/>
    <col min="7873" max="7873" width="4.54296875" style="70" customWidth="1"/>
    <col min="7874" max="7874" width="15.7265625" style="70" customWidth="1"/>
    <col min="7875" max="7883" width="16.7265625" style="70" customWidth="1"/>
    <col min="7884" max="7884" width="35.54296875" style="70" bestFit="1" customWidth="1"/>
    <col min="7885" max="7885" width="16.26953125" style="70" customWidth="1"/>
    <col min="7886" max="7886" width="15.453125" style="70" customWidth="1"/>
    <col min="7887" max="7887" width="15.453125" style="70" bestFit="1" customWidth="1"/>
    <col min="7888" max="7888" width="2.7265625" style="70" customWidth="1"/>
    <col min="7889" max="7889" width="9.26953125" style="70"/>
    <col min="7890" max="7890" width="35.453125" style="70" bestFit="1" customWidth="1"/>
    <col min="7891" max="7891" width="18.26953125" style="70" bestFit="1" customWidth="1"/>
    <col min="7892" max="7892" width="26.7265625" style="70" bestFit="1" customWidth="1"/>
    <col min="7893" max="7893" width="17.26953125" style="70" bestFit="1" customWidth="1"/>
    <col min="7894" max="7894" width="18" style="70" bestFit="1" customWidth="1"/>
    <col min="7895" max="7895" width="18.26953125" style="70" bestFit="1" customWidth="1"/>
    <col min="7896" max="7896" width="14.26953125" style="70" bestFit="1" customWidth="1"/>
    <col min="7897" max="8124" width="9.26953125" style="70"/>
    <col min="8125" max="8125" width="6" style="70" customWidth="1"/>
    <col min="8126" max="8126" width="11.26953125" style="70" customWidth="1"/>
    <col min="8127" max="8127" width="12.54296875" style="70" bestFit="1" customWidth="1"/>
    <col min="8128" max="8128" width="56.54296875" style="70" customWidth="1"/>
    <col min="8129" max="8129" width="4.54296875" style="70" customWidth="1"/>
    <col min="8130" max="8130" width="15.7265625" style="70" customWidth="1"/>
    <col min="8131" max="8139" width="16.7265625" style="70" customWidth="1"/>
    <col min="8140" max="8140" width="35.54296875" style="70" bestFit="1" customWidth="1"/>
    <col min="8141" max="8141" width="16.26953125" style="70" customWidth="1"/>
    <col min="8142" max="8142" width="15.453125" style="70" customWidth="1"/>
    <col min="8143" max="8143" width="15.453125" style="70" bestFit="1" customWidth="1"/>
    <col min="8144" max="8144" width="2.7265625" style="70" customWidth="1"/>
    <col min="8145" max="8145" width="9.26953125" style="70"/>
    <col min="8146" max="8146" width="35.453125" style="70" bestFit="1" customWidth="1"/>
    <col min="8147" max="8147" width="18.26953125" style="70" bestFit="1" customWidth="1"/>
    <col min="8148" max="8148" width="26.7265625" style="70" bestFit="1" customWidth="1"/>
    <col min="8149" max="8149" width="17.26953125" style="70" bestFit="1" customWidth="1"/>
    <col min="8150" max="8150" width="18" style="70" bestFit="1" customWidth="1"/>
    <col min="8151" max="8151" width="18.26953125" style="70" bestFit="1" customWidth="1"/>
    <col min="8152" max="8152" width="14.26953125" style="70" bestFit="1" customWidth="1"/>
    <col min="8153" max="8380" width="9.26953125" style="70"/>
    <col min="8381" max="8381" width="6" style="70" customWidth="1"/>
    <col min="8382" max="8382" width="11.26953125" style="70" customWidth="1"/>
    <col min="8383" max="8383" width="12.54296875" style="70" bestFit="1" customWidth="1"/>
    <col min="8384" max="8384" width="56.54296875" style="70" customWidth="1"/>
    <col min="8385" max="8385" width="4.54296875" style="70" customWidth="1"/>
    <col min="8386" max="8386" width="15.7265625" style="70" customWidth="1"/>
    <col min="8387" max="8395" width="16.7265625" style="70" customWidth="1"/>
    <col min="8396" max="8396" width="35.54296875" style="70" bestFit="1" customWidth="1"/>
    <col min="8397" max="8397" width="16.26953125" style="70" customWidth="1"/>
    <col min="8398" max="8398" width="15.453125" style="70" customWidth="1"/>
    <col min="8399" max="8399" width="15.453125" style="70" bestFit="1" customWidth="1"/>
    <col min="8400" max="8400" width="2.7265625" style="70" customWidth="1"/>
    <col min="8401" max="8401" width="9.26953125" style="70"/>
    <col min="8402" max="8402" width="35.453125" style="70" bestFit="1" customWidth="1"/>
    <col min="8403" max="8403" width="18.26953125" style="70" bestFit="1" customWidth="1"/>
    <col min="8404" max="8404" width="26.7265625" style="70" bestFit="1" customWidth="1"/>
    <col min="8405" max="8405" width="17.26953125" style="70" bestFit="1" customWidth="1"/>
    <col min="8406" max="8406" width="18" style="70" bestFit="1" customWidth="1"/>
    <col min="8407" max="8407" width="18.26953125" style="70" bestFit="1" customWidth="1"/>
    <col min="8408" max="8408" width="14.26953125" style="70" bestFit="1" customWidth="1"/>
    <col min="8409" max="8636" width="9.26953125" style="70"/>
    <col min="8637" max="8637" width="6" style="70" customWidth="1"/>
    <col min="8638" max="8638" width="11.26953125" style="70" customWidth="1"/>
    <col min="8639" max="8639" width="12.54296875" style="70" bestFit="1" customWidth="1"/>
    <col min="8640" max="8640" width="56.54296875" style="70" customWidth="1"/>
    <col min="8641" max="8641" width="4.54296875" style="70" customWidth="1"/>
    <col min="8642" max="8642" width="15.7265625" style="70" customWidth="1"/>
    <col min="8643" max="8651" width="16.7265625" style="70" customWidth="1"/>
    <col min="8652" max="8652" width="35.54296875" style="70" bestFit="1" customWidth="1"/>
    <col min="8653" max="8653" width="16.26953125" style="70" customWidth="1"/>
    <col min="8654" max="8654" width="15.453125" style="70" customWidth="1"/>
    <col min="8655" max="8655" width="15.453125" style="70" bestFit="1" customWidth="1"/>
    <col min="8656" max="8656" width="2.7265625" style="70" customWidth="1"/>
    <col min="8657" max="8657" width="9.26953125" style="70"/>
    <col min="8658" max="8658" width="35.453125" style="70" bestFit="1" customWidth="1"/>
    <col min="8659" max="8659" width="18.26953125" style="70" bestFit="1" customWidth="1"/>
    <col min="8660" max="8660" width="26.7265625" style="70" bestFit="1" customWidth="1"/>
    <col min="8661" max="8661" width="17.26953125" style="70" bestFit="1" customWidth="1"/>
    <col min="8662" max="8662" width="18" style="70" bestFit="1" customWidth="1"/>
    <col min="8663" max="8663" width="18.26953125" style="70" bestFit="1" customWidth="1"/>
    <col min="8664" max="8664" width="14.26953125" style="70" bestFit="1" customWidth="1"/>
    <col min="8665" max="8892" width="9.26953125" style="70"/>
    <col min="8893" max="8893" width="6" style="70" customWidth="1"/>
    <col min="8894" max="8894" width="11.26953125" style="70" customWidth="1"/>
    <col min="8895" max="8895" width="12.54296875" style="70" bestFit="1" customWidth="1"/>
    <col min="8896" max="8896" width="56.54296875" style="70" customWidth="1"/>
    <col min="8897" max="8897" width="4.54296875" style="70" customWidth="1"/>
    <col min="8898" max="8898" width="15.7265625" style="70" customWidth="1"/>
    <col min="8899" max="8907" width="16.7265625" style="70" customWidth="1"/>
    <col min="8908" max="8908" width="35.54296875" style="70" bestFit="1" customWidth="1"/>
    <col min="8909" max="8909" width="16.26953125" style="70" customWidth="1"/>
    <col min="8910" max="8910" width="15.453125" style="70" customWidth="1"/>
    <col min="8911" max="8911" width="15.453125" style="70" bestFit="1" customWidth="1"/>
    <col min="8912" max="8912" width="2.7265625" style="70" customWidth="1"/>
    <col min="8913" max="8913" width="9.26953125" style="70"/>
    <col min="8914" max="8914" width="35.453125" style="70" bestFit="1" customWidth="1"/>
    <col min="8915" max="8915" width="18.26953125" style="70" bestFit="1" customWidth="1"/>
    <col min="8916" max="8916" width="26.7265625" style="70" bestFit="1" customWidth="1"/>
    <col min="8917" max="8917" width="17.26953125" style="70" bestFit="1" customWidth="1"/>
    <col min="8918" max="8918" width="18" style="70" bestFit="1" customWidth="1"/>
    <col min="8919" max="8919" width="18.26953125" style="70" bestFit="1" customWidth="1"/>
    <col min="8920" max="8920" width="14.26953125" style="70" bestFit="1" customWidth="1"/>
    <col min="8921" max="9148" width="9.26953125" style="70"/>
    <col min="9149" max="9149" width="6" style="70" customWidth="1"/>
    <col min="9150" max="9150" width="11.26953125" style="70" customWidth="1"/>
    <col min="9151" max="9151" width="12.54296875" style="70" bestFit="1" customWidth="1"/>
    <col min="9152" max="9152" width="56.54296875" style="70" customWidth="1"/>
    <col min="9153" max="9153" width="4.54296875" style="70" customWidth="1"/>
    <col min="9154" max="9154" width="15.7265625" style="70" customWidth="1"/>
    <col min="9155" max="9163" width="16.7265625" style="70" customWidth="1"/>
    <col min="9164" max="9164" width="35.54296875" style="70" bestFit="1" customWidth="1"/>
    <col min="9165" max="9165" width="16.26953125" style="70" customWidth="1"/>
    <col min="9166" max="9166" width="15.453125" style="70" customWidth="1"/>
    <col min="9167" max="9167" width="15.453125" style="70" bestFit="1" customWidth="1"/>
    <col min="9168" max="9168" width="2.7265625" style="70" customWidth="1"/>
    <col min="9169" max="9169" width="9.26953125" style="70"/>
    <col min="9170" max="9170" width="35.453125" style="70" bestFit="1" customWidth="1"/>
    <col min="9171" max="9171" width="18.26953125" style="70" bestFit="1" customWidth="1"/>
    <col min="9172" max="9172" width="26.7265625" style="70" bestFit="1" customWidth="1"/>
    <col min="9173" max="9173" width="17.26953125" style="70" bestFit="1" customWidth="1"/>
    <col min="9174" max="9174" width="18" style="70" bestFit="1" customWidth="1"/>
    <col min="9175" max="9175" width="18.26953125" style="70" bestFit="1" customWidth="1"/>
    <col min="9176" max="9176" width="14.26953125" style="70" bestFit="1" customWidth="1"/>
    <col min="9177" max="9404" width="9.26953125" style="70"/>
    <col min="9405" max="9405" width="6" style="70" customWidth="1"/>
    <col min="9406" max="9406" width="11.26953125" style="70" customWidth="1"/>
    <col min="9407" max="9407" width="12.54296875" style="70" bestFit="1" customWidth="1"/>
    <col min="9408" max="9408" width="56.54296875" style="70" customWidth="1"/>
    <col min="9409" max="9409" width="4.54296875" style="70" customWidth="1"/>
    <col min="9410" max="9410" width="15.7265625" style="70" customWidth="1"/>
    <col min="9411" max="9419" width="16.7265625" style="70" customWidth="1"/>
    <col min="9420" max="9420" width="35.54296875" style="70" bestFit="1" customWidth="1"/>
    <col min="9421" max="9421" width="16.26953125" style="70" customWidth="1"/>
    <col min="9422" max="9422" width="15.453125" style="70" customWidth="1"/>
    <col min="9423" max="9423" width="15.453125" style="70" bestFit="1" customWidth="1"/>
    <col min="9424" max="9424" width="2.7265625" style="70" customWidth="1"/>
    <col min="9425" max="9425" width="9.26953125" style="70"/>
    <col min="9426" max="9426" width="35.453125" style="70" bestFit="1" customWidth="1"/>
    <col min="9427" max="9427" width="18.26953125" style="70" bestFit="1" customWidth="1"/>
    <col min="9428" max="9428" width="26.7265625" style="70" bestFit="1" customWidth="1"/>
    <col min="9429" max="9429" width="17.26953125" style="70" bestFit="1" customWidth="1"/>
    <col min="9430" max="9430" width="18" style="70" bestFit="1" customWidth="1"/>
    <col min="9431" max="9431" width="18.26953125" style="70" bestFit="1" customWidth="1"/>
    <col min="9432" max="9432" width="14.26953125" style="70" bestFit="1" customWidth="1"/>
    <col min="9433" max="9660" width="9.26953125" style="70"/>
    <col min="9661" max="9661" width="6" style="70" customWidth="1"/>
    <col min="9662" max="9662" width="11.26953125" style="70" customWidth="1"/>
    <col min="9663" max="9663" width="12.54296875" style="70" bestFit="1" customWidth="1"/>
    <col min="9664" max="9664" width="56.54296875" style="70" customWidth="1"/>
    <col min="9665" max="9665" width="4.54296875" style="70" customWidth="1"/>
    <col min="9666" max="9666" width="15.7265625" style="70" customWidth="1"/>
    <col min="9667" max="9675" width="16.7265625" style="70" customWidth="1"/>
    <col min="9676" max="9676" width="35.54296875" style="70" bestFit="1" customWidth="1"/>
    <col min="9677" max="9677" width="16.26953125" style="70" customWidth="1"/>
    <col min="9678" max="9678" width="15.453125" style="70" customWidth="1"/>
    <col min="9679" max="9679" width="15.453125" style="70" bestFit="1" customWidth="1"/>
    <col min="9680" max="9680" width="2.7265625" style="70" customWidth="1"/>
    <col min="9681" max="9681" width="9.26953125" style="70"/>
    <col min="9682" max="9682" width="35.453125" style="70" bestFit="1" customWidth="1"/>
    <col min="9683" max="9683" width="18.26953125" style="70" bestFit="1" customWidth="1"/>
    <col min="9684" max="9684" width="26.7265625" style="70" bestFit="1" customWidth="1"/>
    <col min="9685" max="9685" width="17.26953125" style="70" bestFit="1" customWidth="1"/>
    <col min="9686" max="9686" width="18" style="70" bestFit="1" customWidth="1"/>
    <col min="9687" max="9687" width="18.26953125" style="70" bestFit="1" customWidth="1"/>
    <col min="9688" max="9688" width="14.26953125" style="70" bestFit="1" customWidth="1"/>
    <col min="9689" max="9916" width="9.26953125" style="70"/>
    <col min="9917" max="9917" width="6" style="70" customWidth="1"/>
    <col min="9918" max="9918" width="11.26953125" style="70" customWidth="1"/>
    <col min="9919" max="9919" width="12.54296875" style="70" bestFit="1" customWidth="1"/>
    <col min="9920" max="9920" width="56.54296875" style="70" customWidth="1"/>
    <col min="9921" max="9921" width="4.54296875" style="70" customWidth="1"/>
    <col min="9922" max="9922" width="15.7265625" style="70" customWidth="1"/>
    <col min="9923" max="9931" width="16.7265625" style="70" customWidth="1"/>
    <col min="9932" max="9932" width="35.54296875" style="70" bestFit="1" customWidth="1"/>
    <col min="9933" max="9933" width="16.26953125" style="70" customWidth="1"/>
    <col min="9934" max="9934" width="15.453125" style="70" customWidth="1"/>
    <col min="9935" max="9935" width="15.453125" style="70" bestFit="1" customWidth="1"/>
    <col min="9936" max="9936" width="2.7265625" style="70" customWidth="1"/>
    <col min="9937" max="9937" width="9.26953125" style="70"/>
    <col min="9938" max="9938" width="35.453125" style="70" bestFit="1" customWidth="1"/>
    <col min="9939" max="9939" width="18.26953125" style="70" bestFit="1" customWidth="1"/>
    <col min="9940" max="9940" width="26.7265625" style="70" bestFit="1" customWidth="1"/>
    <col min="9941" max="9941" width="17.26953125" style="70" bestFit="1" customWidth="1"/>
    <col min="9942" max="9942" width="18" style="70" bestFit="1" customWidth="1"/>
    <col min="9943" max="9943" width="18.26953125" style="70" bestFit="1" customWidth="1"/>
    <col min="9944" max="9944" width="14.26953125" style="70" bestFit="1" customWidth="1"/>
    <col min="9945" max="10172" width="9.26953125" style="70"/>
    <col min="10173" max="10173" width="6" style="70" customWidth="1"/>
    <col min="10174" max="10174" width="11.26953125" style="70" customWidth="1"/>
    <col min="10175" max="10175" width="12.54296875" style="70" bestFit="1" customWidth="1"/>
    <col min="10176" max="10176" width="56.54296875" style="70" customWidth="1"/>
    <col min="10177" max="10177" width="4.54296875" style="70" customWidth="1"/>
    <col min="10178" max="10178" width="15.7265625" style="70" customWidth="1"/>
    <col min="10179" max="10187" width="16.7265625" style="70" customWidth="1"/>
    <col min="10188" max="10188" width="35.54296875" style="70" bestFit="1" customWidth="1"/>
    <col min="10189" max="10189" width="16.26953125" style="70" customWidth="1"/>
    <col min="10190" max="10190" width="15.453125" style="70" customWidth="1"/>
    <col min="10191" max="10191" width="15.453125" style="70" bestFit="1" customWidth="1"/>
    <col min="10192" max="10192" width="2.7265625" style="70" customWidth="1"/>
    <col min="10193" max="10193" width="9.26953125" style="70"/>
    <col min="10194" max="10194" width="35.453125" style="70" bestFit="1" customWidth="1"/>
    <col min="10195" max="10195" width="18.26953125" style="70" bestFit="1" customWidth="1"/>
    <col min="10196" max="10196" width="26.7265625" style="70" bestFit="1" customWidth="1"/>
    <col min="10197" max="10197" width="17.26953125" style="70" bestFit="1" customWidth="1"/>
    <col min="10198" max="10198" width="18" style="70" bestFit="1" customWidth="1"/>
    <col min="10199" max="10199" width="18.26953125" style="70" bestFit="1" customWidth="1"/>
    <col min="10200" max="10200" width="14.26953125" style="70" bestFit="1" customWidth="1"/>
    <col min="10201" max="10428" width="9.26953125" style="70"/>
    <col min="10429" max="10429" width="6" style="70" customWidth="1"/>
    <col min="10430" max="10430" width="11.26953125" style="70" customWidth="1"/>
    <col min="10431" max="10431" width="12.54296875" style="70" bestFit="1" customWidth="1"/>
    <col min="10432" max="10432" width="56.54296875" style="70" customWidth="1"/>
    <col min="10433" max="10433" width="4.54296875" style="70" customWidth="1"/>
    <col min="10434" max="10434" width="15.7265625" style="70" customWidth="1"/>
    <col min="10435" max="10443" width="16.7265625" style="70" customWidth="1"/>
    <col min="10444" max="10444" width="35.54296875" style="70" bestFit="1" customWidth="1"/>
    <col min="10445" max="10445" width="16.26953125" style="70" customWidth="1"/>
    <col min="10446" max="10446" width="15.453125" style="70" customWidth="1"/>
    <col min="10447" max="10447" width="15.453125" style="70" bestFit="1" customWidth="1"/>
    <col min="10448" max="10448" width="2.7265625" style="70" customWidth="1"/>
    <col min="10449" max="10449" width="9.26953125" style="70"/>
    <col min="10450" max="10450" width="35.453125" style="70" bestFit="1" customWidth="1"/>
    <col min="10451" max="10451" width="18.26953125" style="70" bestFit="1" customWidth="1"/>
    <col min="10452" max="10452" width="26.7265625" style="70" bestFit="1" customWidth="1"/>
    <col min="10453" max="10453" width="17.26953125" style="70" bestFit="1" customWidth="1"/>
    <col min="10454" max="10454" width="18" style="70" bestFit="1" customWidth="1"/>
    <col min="10455" max="10455" width="18.26953125" style="70" bestFit="1" customWidth="1"/>
    <col min="10456" max="10456" width="14.26953125" style="70" bestFit="1" customWidth="1"/>
    <col min="10457" max="10684" width="9.26953125" style="70"/>
    <col min="10685" max="10685" width="6" style="70" customWidth="1"/>
    <col min="10686" max="10686" width="11.26953125" style="70" customWidth="1"/>
    <col min="10687" max="10687" width="12.54296875" style="70" bestFit="1" customWidth="1"/>
    <col min="10688" max="10688" width="56.54296875" style="70" customWidth="1"/>
    <col min="10689" max="10689" width="4.54296875" style="70" customWidth="1"/>
    <col min="10690" max="10690" width="15.7265625" style="70" customWidth="1"/>
    <col min="10691" max="10699" width="16.7265625" style="70" customWidth="1"/>
    <col min="10700" max="10700" width="35.54296875" style="70" bestFit="1" customWidth="1"/>
    <col min="10701" max="10701" width="16.26953125" style="70" customWidth="1"/>
    <col min="10702" max="10702" width="15.453125" style="70" customWidth="1"/>
    <col min="10703" max="10703" width="15.453125" style="70" bestFit="1" customWidth="1"/>
    <col min="10704" max="10704" width="2.7265625" style="70" customWidth="1"/>
    <col min="10705" max="10705" width="9.26953125" style="70"/>
    <col min="10706" max="10706" width="35.453125" style="70" bestFit="1" customWidth="1"/>
    <col min="10707" max="10707" width="18.26953125" style="70" bestFit="1" customWidth="1"/>
    <col min="10708" max="10708" width="26.7265625" style="70" bestFit="1" customWidth="1"/>
    <col min="10709" max="10709" width="17.26953125" style="70" bestFit="1" customWidth="1"/>
    <col min="10710" max="10710" width="18" style="70" bestFit="1" customWidth="1"/>
    <col min="10711" max="10711" width="18.26953125" style="70" bestFit="1" customWidth="1"/>
    <col min="10712" max="10712" width="14.26953125" style="70" bestFit="1" customWidth="1"/>
    <col min="10713" max="10940" width="9.26953125" style="70"/>
    <col min="10941" max="10941" width="6" style="70" customWidth="1"/>
    <col min="10942" max="10942" width="11.26953125" style="70" customWidth="1"/>
    <col min="10943" max="10943" width="12.54296875" style="70" bestFit="1" customWidth="1"/>
    <col min="10944" max="10944" width="56.54296875" style="70" customWidth="1"/>
    <col min="10945" max="10945" width="4.54296875" style="70" customWidth="1"/>
    <col min="10946" max="10946" width="15.7265625" style="70" customWidth="1"/>
    <col min="10947" max="10955" width="16.7265625" style="70" customWidth="1"/>
    <col min="10956" max="10956" width="35.54296875" style="70" bestFit="1" customWidth="1"/>
    <col min="10957" max="10957" width="16.26953125" style="70" customWidth="1"/>
    <col min="10958" max="10958" width="15.453125" style="70" customWidth="1"/>
    <col min="10959" max="10959" width="15.453125" style="70" bestFit="1" customWidth="1"/>
    <col min="10960" max="10960" width="2.7265625" style="70" customWidth="1"/>
    <col min="10961" max="10961" width="9.26953125" style="70"/>
    <col min="10962" max="10962" width="35.453125" style="70" bestFit="1" customWidth="1"/>
    <col min="10963" max="10963" width="18.26953125" style="70" bestFit="1" customWidth="1"/>
    <col min="10964" max="10964" width="26.7265625" style="70" bestFit="1" customWidth="1"/>
    <col min="10965" max="10965" width="17.26953125" style="70" bestFit="1" customWidth="1"/>
    <col min="10966" max="10966" width="18" style="70" bestFit="1" customWidth="1"/>
    <col min="10967" max="10967" width="18.26953125" style="70" bestFit="1" customWidth="1"/>
    <col min="10968" max="10968" width="14.26953125" style="70" bestFit="1" customWidth="1"/>
    <col min="10969" max="11196" width="9.26953125" style="70"/>
    <col min="11197" max="11197" width="6" style="70" customWidth="1"/>
    <col min="11198" max="11198" width="11.26953125" style="70" customWidth="1"/>
    <col min="11199" max="11199" width="12.54296875" style="70" bestFit="1" customWidth="1"/>
    <col min="11200" max="11200" width="56.54296875" style="70" customWidth="1"/>
    <col min="11201" max="11201" width="4.54296875" style="70" customWidth="1"/>
    <col min="11202" max="11202" width="15.7265625" style="70" customWidth="1"/>
    <col min="11203" max="11211" width="16.7265625" style="70" customWidth="1"/>
    <col min="11212" max="11212" width="35.54296875" style="70" bestFit="1" customWidth="1"/>
    <col min="11213" max="11213" width="16.26953125" style="70" customWidth="1"/>
    <col min="11214" max="11214" width="15.453125" style="70" customWidth="1"/>
    <col min="11215" max="11215" width="15.453125" style="70" bestFit="1" customWidth="1"/>
    <col min="11216" max="11216" width="2.7265625" style="70" customWidth="1"/>
    <col min="11217" max="11217" width="9.26953125" style="70"/>
    <col min="11218" max="11218" width="35.453125" style="70" bestFit="1" customWidth="1"/>
    <col min="11219" max="11219" width="18.26953125" style="70" bestFit="1" customWidth="1"/>
    <col min="11220" max="11220" width="26.7265625" style="70" bestFit="1" customWidth="1"/>
    <col min="11221" max="11221" width="17.26953125" style="70" bestFit="1" customWidth="1"/>
    <col min="11222" max="11222" width="18" style="70" bestFit="1" customWidth="1"/>
    <col min="11223" max="11223" width="18.26953125" style="70" bestFit="1" customWidth="1"/>
    <col min="11224" max="11224" width="14.26953125" style="70" bestFit="1" customWidth="1"/>
    <col min="11225" max="11452" width="9.26953125" style="70"/>
    <col min="11453" max="11453" width="6" style="70" customWidth="1"/>
    <col min="11454" max="11454" width="11.26953125" style="70" customWidth="1"/>
    <col min="11455" max="11455" width="12.54296875" style="70" bestFit="1" customWidth="1"/>
    <col min="11456" max="11456" width="56.54296875" style="70" customWidth="1"/>
    <col min="11457" max="11457" width="4.54296875" style="70" customWidth="1"/>
    <col min="11458" max="11458" width="15.7265625" style="70" customWidth="1"/>
    <col min="11459" max="11467" width="16.7265625" style="70" customWidth="1"/>
    <col min="11468" max="11468" width="35.54296875" style="70" bestFit="1" customWidth="1"/>
    <col min="11469" max="11469" width="16.26953125" style="70" customWidth="1"/>
    <col min="11470" max="11470" width="15.453125" style="70" customWidth="1"/>
    <col min="11471" max="11471" width="15.453125" style="70" bestFit="1" customWidth="1"/>
    <col min="11472" max="11472" width="2.7265625" style="70" customWidth="1"/>
    <col min="11473" max="11473" width="9.26953125" style="70"/>
    <col min="11474" max="11474" width="35.453125" style="70" bestFit="1" customWidth="1"/>
    <col min="11475" max="11475" width="18.26953125" style="70" bestFit="1" customWidth="1"/>
    <col min="11476" max="11476" width="26.7265625" style="70" bestFit="1" customWidth="1"/>
    <col min="11477" max="11477" width="17.26953125" style="70" bestFit="1" customWidth="1"/>
    <col min="11478" max="11478" width="18" style="70" bestFit="1" customWidth="1"/>
    <col min="11479" max="11479" width="18.26953125" style="70" bestFit="1" customWidth="1"/>
    <col min="11480" max="11480" width="14.26953125" style="70" bestFit="1" customWidth="1"/>
    <col min="11481" max="11708" width="9.26953125" style="70"/>
    <col min="11709" max="11709" width="6" style="70" customWidth="1"/>
    <col min="11710" max="11710" width="11.26953125" style="70" customWidth="1"/>
    <col min="11711" max="11711" width="12.54296875" style="70" bestFit="1" customWidth="1"/>
    <col min="11712" max="11712" width="56.54296875" style="70" customWidth="1"/>
    <col min="11713" max="11713" width="4.54296875" style="70" customWidth="1"/>
    <col min="11714" max="11714" width="15.7265625" style="70" customWidth="1"/>
    <col min="11715" max="11723" width="16.7265625" style="70" customWidth="1"/>
    <col min="11724" max="11724" width="35.54296875" style="70" bestFit="1" customWidth="1"/>
    <col min="11725" max="11725" width="16.26953125" style="70" customWidth="1"/>
    <col min="11726" max="11726" width="15.453125" style="70" customWidth="1"/>
    <col min="11727" max="11727" width="15.453125" style="70" bestFit="1" customWidth="1"/>
    <col min="11728" max="11728" width="2.7265625" style="70" customWidth="1"/>
    <col min="11729" max="11729" width="9.26953125" style="70"/>
    <col min="11730" max="11730" width="35.453125" style="70" bestFit="1" customWidth="1"/>
    <col min="11731" max="11731" width="18.26953125" style="70" bestFit="1" customWidth="1"/>
    <col min="11732" max="11732" width="26.7265625" style="70" bestFit="1" customWidth="1"/>
    <col min="11733" max="11733" width="17.26953125" style="70" bestFit="1" customWidth="1"/>
    <col min="11734" max="11734" width="18" style="70" bestFit="1" customWidth="1"/>
    <col min="11735" max="11735" width="18.26953125" style="70" bestFit="1" customWidth="1"/>
    <col min="11736" max="11736" width="14.26953125" style="70" bestFit="1" customWidth="1"/>
    <col min="11737" max="11964" width="9.26953125" style="70"/>
    <col min="11965" max="11965" width="6" style="70" customWidth="1"/>
    <col min="11966" max="11966" width="11.26953125" style="70" customWidth="1"/>
    <col min="11967" max="11967" width="12.54296875" style="70" bestFit="1" customWidth="1"/>
    <col min="11968" max="11968" width="56.54296875" style="70" customWidth="1"/>
    <col min="11969" max="11969" width="4.54296875" style="70" customWidth="1"/>
    <col min="11970" max="11970" width="15.7265625" style="70" customWidth="1"/>
    <col min="11971" max="11979" width="16.7265625" style="70" customWidth="1"/>
    <col min="11980" max="11980" width="35.54296875" style="70" bestFit="1" customWidth="1"/>
    <col min="11981" max="11981" width="16.26953125" style="70" customWidth="1"/>
    <col min="11982" max="11982" width="15.453125" style="70" customWidth="1"/>
    <col min="11983" max="11983" width="15.453125" style="70" bestFit="1" customWidth="1"/>
    <col min="11984" max="11984" width="2.7265625" style="70" customWidth="1"/>
    <col min="11985" max="11985" width="9.26953125" style="70"/>
    <col min="11986" max="11986" width="35.453125" style="70" bestFit="1" customWidth="1"/>
    <col min="11987" max="11987" width="18.26953125" style="70" bestFit="1" customWidth="1"/>
    <col min="11988" max="11988" width="26.7265625" style="70" bestFit="1" customWidth="1"/>
    <col min="11989" max="11989" width="17.26953125" style="70" bestFit="1" customWidth="1"/>
    <col min="11990" max="11990" width="18" style="70" bestFit="1" customWidth="1"/>
    <col min="11991" max="11991" width="18.26953125" style="70" bestFit="1" customWidth="1"/>
    <col min="11992" max="11992" width="14.26953125" style="70" bestFit="1" customWidth="1"/>
    <col min="11993" max="12220" width="9.26953125" style="70"/>
    <col min="12221" max="12221" width="6" style="70" customWidth="1"/>
    <col min="12222" max="12222" width="11.26953125" style="70" customWidth="1"/>
    <col min="12223" max="12223" width="12.54296875" style="70" bestFit="1" customWidth="1"/>
    <col min="12224" max="12224" width="56.54296875" style="70" customWidth="1"/>
    <col min="12225" max="12225" width="4.54296875" style="70" customWidth="1"/>
    <col min="12226" max="12226" width="15.7265625" style="70" customWidth="1"/>
    <col min="12227" max="12235" width="16.7265625" style="70" customWidth="1"/>
    <col min="12236" max="12236" width="35.54296875" style="70" bestFit="1" customWidth="1"/>
    <col min="12237" max="12237" width="16.26953125" style="70" customWidth="1"/>
    <col min="12238" max="12238" width="15.453125" style="70" customWidth="1"/>
    <col min="12239" max="12239" width="15.453125" style="70" bestFit="1" customWidth="1"/>
    <col min="12240" max="12240" width="2.7265625" style="70" customWidth="1"/>
    <col min="12241" max="12241" width="9.26953125" style="70"/>
    <col min="12242" max="12242" width="35.453125" style="70" bestFit="1" customWidth="1"/>
    <col min="12243" max="12243" width="18.26953125" style="70" bestFit="1" customWidth="1"/>
    <col min="12244" max="12244" width="26.7265625" style="70" bestFit="1" customWidth="1"/>
    <col min="12245" max="12245" width="17.26953125" style="70" bestFit="1" customWidth="1"/>
    <col min="12246" max="12246" width="18" style="70" bestFit="1" customWidth="1"/>
    <col min="12247" max="12247" width="18.26953125" style="70" bestFit="1" customWidth="1"/>
    <col min="12248" max="12248" width="14.26953125" style="70" bestFit="1" customWidth="1"/>
    <col min="12249" max="12476" width="9.26953125" style="70"/>
    <col min="12477" max="12477" width="6" style="70" customWidth="1"/>
    <col min="12478" max="12478" width="11.26953125" style="70" customWidth="1"/>
    <col min="12479" max="12479" width="12.54296875" style="70" bestFit="1" customWidth="1"/>
    <col min="12480" max="12480" width="56.54296875" style="70" customWidth="1"/>
    <col min="12481" max="12481" width="4.54296875" style="70" customWidth="1"/>
    <col min="12482" max="12482" width="15.7265625" style="70" customWidth="1"/>
    <col min="12483" max="12491" width="16.7265625" style="70" customWidth="1"/>
    <col min="12492" max="12492" width="35.54296875" style="70" bestFit="1" customWidth="1"/>
    <col min="12493" max="12493" width="16.26953125" style="70" customWidth="1"/>
    <col min="12494" max="12494" width="15.453125" style="70" customWidth="1"/>
    <col min="12495" max="12495" width="15.453125" style="70" bestFit="1" customWidth="1"/>
    <col min="12496" max="12496" width="2.7265625" style="70" customWidth="1"/>
    <col min="12497" max="12497" width="9.26953125" style="70"/>
    <col min="12498" max="12498" width="35.453125" style="70" bestFit="1" customWidth="1"/>
    <col min="12499" max="12499" width="18.26953125" style="70" bestFit="1" customWidth="1"/>
    <col min="12500" max="12500" width="26.7265625" style="70" bestFit="1" customWidth="1"/>
    <col min="12501" max="12501" width="17.26953125" style="70" bestFit="1" customWidth="1"/>
    <col min="12502" max="12502" width="18" style="70" bestFit="1" customWidth="1"/>
    <col min="12503" max="12503" width="18.26953125" style="70" bestFit="1" customWidth="1"/>
    <col min="12504" max="12504" width="14.26953125" style="70" bestFit="1" customWidth="1"/>
    <col min="12505" max="12732" width="9.26953125" style="70"/>
    <col min="12733" max="12733" width="6" style="70" customWidth="1"/>
    <col min="12734" max="12734" width="11.26953125" style="70" customWidth="1"/>
    <col min="12735" max="12735" width="12.54296875" style="70" bestFit="1" customWidth="1"/>
    <col min="12736" max="12736" width="56.54296875" style="70" customWidth="1"/>
    <col min="12737" max="12737" width="4.54296875" style="70" customWidth="1"/>
    <col min="12738" max="12738" width="15.7265625" style="70" customWidth="1"/>
    <col min="12739" max="12747" width="16.7265625" style="70" customWidth="1"/>
    <col min="12748" max="12748" width="35.54296875" style="70" bestFit="1" customWidth="1"/>
    <col min="12749" max="12749" width="16.26953125" style="70" customWidth="1"/>
    <col min="12750" max="12750" width="15.453125" style="70" customWidth="1"/>
    <col min="12751" max="12751" width="15.453125" style="70" bestFit="1" customWidth="1"/>
    <col min="12752" max="12752" width="2.7265625" style="70" customWidth="1"/>
    <col min="12753" max="12753" width="9.26953125" style="70"/>
    <col min="12754" max="12754" width="35.453125" style="70" bestFit="1" customWidth="1"/>
    <col min="12755" max="12755" width="18.26953125" style="70" bestFit="1" customWidth="1"/>
    <col min="12756" max="12756" width="26.7265625" style="70" bestFit="1" customWidth="1"/>
    <col min="12757" max="12757" width="17.26953125" style="70" bestFit="1" customWidth="1"/>
    <col min="12758" max="12758" width="18" style="70" bestFit="1" customWidth="1"/>
    <col min="12759" max="12759" width="18.26953125" style="70" bestFit="1" customWidth="1"/>
    <col min="12760" max="12760" width="14.26953125" style="70" bestFit="1" customWidth="1"/>
    <col min="12761" max="12988" width="9.26953125" style="70"/>
    <col min="12989" max="12989" width="6" style="70" customWidth="1"/>
    <col min="12990" max="12990" width="11.26953125" style="70" customWidth="1"/>
    <col min="12991" max="12991" width="12.54296875" style="70" bestFit="1" customWidth="1"/>
    <col min="12992" max="12992" width="56.54296875" style="70" customWidth="1"/>
    <col min="12993" max="12993" width="4.54296875" style="70" customWidth="1"/>
    <col min="12994" max="12994" width="15.7265625" style="70" customWidth="1"/>
    <col min="12995" max="13003" width="16.7265625" style="70" customWidth="1"/>
    <col min="13004" max="13004" width="35.54296875" style="70" bestFit="1" customWidth="1"/>
    <col min="13005" max="13005" width="16.26953125" style="70" customWidth="1"/>
    <col min="13006" max="13006" width="15.453125" style="70" customWidth="1"/>
    <col min="13007" max="13007" width="15.453125" style="70" bestFit="1" customWidth="1"/>
    <col min="13008" max="13008" width="2.7265625" style="70" customWidth="1"/>
    <col min="13009" max="13009" width="9.26953125" style="70"/>
    <col min="13010" max="13010" width="35.453125" style="70" bestFit="1" customWidth="1"/>
    <col min="13011" max="13011" width="18.26953125" style="70" bestFit="1" customWidth="1"/>
    <col min="13012" max="13012" width="26.7265625" style="70" bestFit="1" customWidth="1"/>
    <col min="13013" max="13013" width="17.26953125" style="70" bestFit="1" customWidth="1"/>
    <col min="13014" max="13014" width="18" style="70" bestFit="1" customWidth="1"/>
    <col min="13015" max="13015" width="18.26953125" style="70" bestFit="1" customWidth="1"/>
    <col min="13016" max="13016" width="14.26953125" style="70" bestFit="1" customWidth="1"/>
    <col min="13017" max="13244" width="9.26953125" style="70"/>
    <col min="13245" max="13245" width="6" style="70" customWidth="1"/>
    <col min="13246" max="13246" width="11.26953125" style="70" customWidth="1"/>
    <col min="13247" max="13247" width="12.54296875" style="70" bestFit="1" customWidth="1"/>
    <col min="13248" max="13248" width="56.54296875" style="70" customWidth="1"/>
    <col min="13249" max="13249" width="4.54296875" style="70" customWidth="1"/>
    <col min="13250" max="13250" width="15.7265625" style="70" customWidth="1"/>
    <col min="13251" max="13259" width="16.7265625" style="70" customWidth="1"/>
    <col min="13260" max="13260" width="35.54296875" style="70" bestFit="1" customWidth="1"/>
    <col min="13261" max="13261" width="16.26953125" style="70" customWidth="1"/>
    <col min="13262" max="13262" width="15.453125" style="70" customWidth="1"/>
    <col min="13263" max="13263" width="15.453125" style="70" bestFit="1" customWidth="1"/>
    <col min="13264" max="13264" width="2.7265625" style="70" customWidth="1"/>
    <col min="13265" max="13265" width="9.26953125" style="70"/>
    <col min="13266" max="13266" width="35.453125" style="70" bestFit="1" customWidth="1"/>
    <col min="13267" max="13267" width="18.26953125" style="70" bestFit="1" customWidth="1"/>
    <col min="13268" max="13268" width="26.7265625" style="70" bestFit="1" customWidth="1"/>
    <col min="13269" max="13269" width="17.26953125" style="70" bestFit="1" customWidth="1"/>
    <col min="13270" max="13270" width="18" style="70" bestFit="1" customWidth="1"/>
    <col min="13271" max="13271" width="18.26953125" style="70" bestFit="1" customWidth="1"/>
    <col min="13272" max="13272" width="14.26953125" style="70" bestFit="1" customWidth="1"/>
    <col min="13273" max="13500" width="9.26953125" style="70"/>
    <col min="13501" max="13501" width="6" style="70" customWidth="1"/>
    <col min="13502" max="13502" width="11.26953125" style="70" customWidth="1"/>
    <col min="13503" max="13503" width="12.54296875" style="70" bestFit="1" customWidth="1"/>
    <col min="13504" max="13504" width="56.54296875" style="70" customWidth="1"/>
    <col min="13505" max="13505" width="4.54296875" style="70" customWidth="1"/>
    <col min="13506" max="13506" width="15.7265625" style="70" customWidth="1"/>
    <col min="13507" max="13515" width="16.7265625" style="70" customWidth="1"/>
    <col min="13516" max="13516" width="35.54296875" style="70" bestFit="1" customWidth="1"/>
    <col min="13517" max="13517" width="16.26953125" style="70" customWidth="1"/>
    <col min="13518" max="13518" width="15.453125" style="70" customWidth="1"/>
    <col min="13519" max="13519" width="15.453125" style="70" bestFit="1" customWidth="1"/>
    <col min="13520" max="13520" width="2.7265625" style="70" customWidth="1"/>
    <col min="13521" max="13521" width="9.26953125" style="70"/>
    <col min="13522" max="13522" width="35.453125" style="70" bestFit="1" customWidth="1"/>
    <col min="13523" max="13523" width="18.26953125" style="70" bestFit="1" customWidth="1"/>
    <col min="13524" max="13524" width="26.7265625" style="70" bestFit="1" customWidth="1"/>
    <col min="13525" max="13525" width="17.26953125" style="70" bestFit="1" customWidth="1"/>
    <col min="13526" max="13526" width="18" style="70" bestFit="1" customWidth="1"/>
    <col min="13527" max="13527" width="18.26953125" style="70" bestFit="1" customWidth="1"/>
    <col min="13528" max="13528" width="14.26953125" style="70" bestFit="1" customWidth="1"/>
    <col min="13529" max="13756" width="9.26953125" style="70"/>
    <col min="13757" max="13757" width="6" style="70" customWidth="1"/>
    <col min="13758" max="13758" width="11.26953125" style="70" customWidth="1"/>
    <col min="13759" max="13759" width="12.54296875" style="70" bestFit="1" customWidth="1"/>
    <col min="13760" max="13760" width="56.54296875" style="70" customWidth="1"/>
    <col min="13761" max="13761" width="4.54296875" style="70" customWidth="1"/>
    <col min="13762" max="13762" width="15.7265625" style="70" customWidth="1"/>
    <col min="13763" max="13771" width="16.7265625" style="70" customWidth="1"/>
    <col min="13772" max="13772" width="35.54296875" style="70" bestFit="1" customWidth="1"/>
    <col min="13773" max="13773" width="16.26953125" style="70" customWidth="1"/>
    <col min="13774" max="13774" width="15.453125" style="70" customWidth="1"/>
    <col min="13775" max="13775" width="15.453125" style="70" bestFit="1" customWidth="1"/>
    <col min="13776" max="13776" width="2.7265625" style="70" customWidth="1"/>
    <col min="13777" max="13777" width="9.26953125" style="70"/>
    <col min="13778" max="13778" width="35.453125" style="70" bestFit="1" customWidth="1"/>
    <col min="13779" max="13779" width="18.26953125" style="70" bestFit="1" customWidth="1"/>
    <col min="13780" max="13780" width="26.7265625" style="70" bestFit="1" customWidth="1"/>
    <col min="13781" max="13781" width="17.26953125" style="70" bestFit="1" customWidth="1"/>
    <col min="13782" max="13782" width="18" style="70" bestFit="1" customWidth="1"/>
    <col min="13783" max="13783" width="18.26953125" style="70" bestFit="1" customWidth="1"/>
    <col min="13784" max="13784" width="14.26953125" style="70" bestFit="1" customWidth="1"/>
    <col min="13785" max="14012" width="9.26953125" style="70"/>
    <col min="14013" max="14013" width="6" style="70" customWidth="1"/>
    <col min="14014" max="14014" width="11.26953125" style="70" customWidth="1"/>
    <col min="14015" max="14015" width="12.54296875" style="70" bestFit="1" customWidth="1"/>
    <col min="14016" max="14016" width="56.54296875" style="70" customWidth="1"/>
    <col min="14017" max="14017" width="4.54296875" style="70" customWidth="1"/>
    <col min="14018" max="14018" width="15.7265625" style="70" customWidth="1"/>
    <col min="14019" max="14027" width="16.7265625" style="70" customWidth="1"/>
    <col min="14028" max="14028" width="35.54296875" style="70" bestFit="1" customWidth="1"/>
    <col min="14029" max="14029" width="16.26953125" style="70" customWidth="1"/>
    <col min="14030" max="14030" width="15.453125" style="70" customWidth="1"/>
    <col min="14031" max="14031" width="15.453125" style="70" bestFit="1" customWidth="1"/>
    <col min="14032" max="14032" width="2.7265625" style="70" customWidth="1"/>
    <col min="14033" max="14033" width="9.26953125" style="70"/>
    <col min="14034" max="14034" width="35.453125" style="70" bestFit="1" customWidth="1"/>
    <col min="14035" max="14035" width="18.26953125" style="70" bestFit="1" customWidth="1"/>
    <col min="14036" max="14036" width="26.7265625" style="70" bestFit="1" customWidth="1"/>
    <col min="14037" max="14037" width="17.26953125" style="70" bestFit="1" customWidth="1"/>
    <col min="14038" max="14038" width="18" style="70" bestFit="1" customWidth="1"/>
    <col min="14039" max="14039" width="18.26953125" style="70" bestFit="1" customWidth="1"/>
    <col min="14040" max="14040" width="14.26953125" style="70" bestFit="1" customWidth="1"/>
    <col min="14041" max="14268" width="9.26953125" style="70"/>
    <col min="14269" max="14269" width="6" style="70" customWidth="1"/>
    <col min="14270" max="14270" width="11.26953125" style="70" customWidth="1"/>
    <col min="14271" max="14271" width="12.54296875" style="70" bestFit="1" customWidth="1"/>
    <col min="14272" max="14272" width="56.54296875" style="70" customWidth="1"/>
    <col min="14273" max="14273" width="4.54296875" style="70" customWidth="1"/>
    <col min="14274" max="14274" width="15.7265625" style="70" customWidth="1"/>
    <col min="14275" max="14283" width="16.7265625" style="70" customWidth="1"/>
    <col min="14284" max="14284" width="35.54296875" style="70" bestFit="1" customWidth="1"/>
    <col min="14285" max="14285" width="16.26953125" style="70" customWidth="1"/>
    <col min="14286" max="14286" width="15.453125" style="70" customWidth="1"/>
    <col min="14287" max="14287" width="15.453125" style="70" bestFit="1" customWidth="1"/>
    <col min="14288" max="14288" width="2.7265625" style="70" customWidth="1"/>
    <col min="14289" max="14289" width="9.26953125" style="70"/>
    <col min="14290" max="14290" width="35.453125" style="70" bestFit="1" customWidth="1"/>
    <col min="14291" max="14291" width="18.26953125" style="70" bestFit="1" customWidth="1"/>
    <col min="14292" max="14292" width="26.7265625" style="70" bestFit="1" customWidth="1"/>
    <col min="14293" max="14293" width="17.26953125" style="70" bestFit="1" customWidth="1"/>
    <col min="14294" max="14294" width="18" style="70" bestFit="1" customWidth="1"/>
    <col min="14295" max="14295" width="18.26953125" style="70" bestFit="1" customWidth="1"/>
    <col min="14296" max="14296" width="14.26953125" style="70" bestFit="1" customWidth="1"/>
    <col min="14297" max="14524" width="9.26953125" style="70"/>
    <col min="14525" max="14525" width="6" style="70" customWidth="1"/>
    <col min="14526" max="14526" width="11.26953125" style="70" customWidth="1"/>
    <col min="14527" max="14527" width="12.54296875" style="70" bestFit="1" customWidth="1"/>
    <col min="14528" max="14528" width="56.54296875" style="70" customWidth="1"/>
    <col min="14529" max="14529" width="4.54296875" style="70" customWidth="1"/>
    <col min="14530" max="14530" width="15.7265625" style="70" customWidth="1"/>
    <col min="14531" max="14539" width="16.7265625" style="70" customWidth="1"/>
    <col min="14540" max="14540" width="35.54296875" style="70" bestFit="1" customWidth="1"/>
    <col min="14541" max="14541" width="16.26953125" style="70" customWidth="1"/>
    <col min="14542" max="14542" width="15.453125" style="70" customWidth="1"/>
    <col min="14543" max="14543" width="15.453125" style="70" bestFit="1" customWidth="1"/>
    <col min="14544" max="14544" width="2.7265625" style="70" customWidth="1"/>
    <col min="14545" max="14545" width="9.26953125" style="70"/>
    <col min="14546" max="14546" width="35.453125" style="70" bestFit="1" customWidth="1"/>
    <col min="14547" max="14547" width="18.26953125" style="70" bestFit="1" customWidth="1"/>
    <col min="14548" max="14548" width="26.7265625" style="70" bestFit="1" customWidth="1"/>
    <col min="14549" max="14549" width="17.26953125" style="70" bestFit="1" customWidth="1"/>
    <col min="14550" max="14550" width="18" style="70" bestFit="1" customWidth="1"/>
    <col min="14551" max="14551" width="18.26953125" style="70" bestFit="1" customWidth="1"/>
    <col min="14552" max="14552" width="14.26953125" style="70" bestFit="1" customWidth="1"/>
    <col min="14553" max="14780" width="9.26953125" style="70"/>
    <col min="14781" max="14781" width="6" style="70" customWidth="1"/>
    <col min="14782" max="14782" width="11.26953125" style="70" customWidth="1"/>
    <col min="14783" max="14783" width="12.54296875" style="70" bestFit="1" customWidth="1"/>
    <col min="14784" max="14784" width="56.54296875" style="70" customWidth="1"/>
    <col min="14785" max="14785" width="4.54296875" style="70" customWidth="1"/>
    <col min="14786" max="14786" width="15.7265625" style="70" customWidth="1"/>
    <col min="14787" max="14795" width="16.7265625" style="70" customWidth="1"/>
    <col min="14796" max="14796" width="35.54296875" style="70" bestFit="1" customWidth="1"/>
    <col min="14797" max="14797" width="16.26953125" style="70" customWidth="1"/>
    <col min="14798" max="14798" width="15.453125" style="70" customWidth="1"/>
    <col min="14799" max="14799" width="15.453125" style="70" bestFit="1" customWidth="1"/>
    <col min="14800" max="14800" width="2.7265625" style="70" customWidth="1"/>
    <col min="14801" max="14801" width="9.26953125" style="70"/>
    <col min="14802" max="14802" width="35.453125" style="70" bestFit="1" customWidth="1"/>
    <col min="14803" max="14803" width="18.26953125" style="70" bestFit="1" customWidth="1"/>
    <col min="14804" max="14804" width="26.7265625" style="70" bestFit="1" customWidth="1"/>
    <col min="14805" max="14805" width="17.26953125" style="70" bestFit="1" customWidth="1"/>
    <col min="14806" max="14806" width="18" style="70" bestFit="1" customWidth="1"/>
    <col min="14807" max="14807" width="18.26953125" style="70" bestFit="1" customWidth="1"/>
    <col min="14808" max="14808" width="14.26953125" style="70" bestFit="1" customWidth="1"/>
    <col min="14809" max="15036" width="9.26953125" style="70"/>
    <col min="15037" max="15037" width="6" style="70" customWidth="1"/>
    <col min="15038" max="15038" width="11.26953125" style="70" customWidth="1"/>
    <col min="15039" max="15039" width="12.54296875" style="70" bestFit="1" customWidth="1"/>
    <col min="15040" max="15040" width="56.54296875" style="70" customWidth="1"/>
    <col min="15041" max="15041" width="4.54296875" style="70" customWidth="1"/>
    <col min="15042" max="15042" width="15.7265625" style="70" customWidth="1"/>
    <col min="15043" max="15051" width="16.7265625" style="70" customWidth="1"/>
    <col min="15052" max="15052" width="35.54296875" style="70" bestFit="1" customWidth="1"/>
    <col min="15053" max="15053" width="16.26953125" style="70" customWidth="1"/>
    <col min="15054" max="15054" width="15.453125" style="70" customWidth="1"/>
    <col min="15055" max="15055" width="15.453125" style="70" bestFit="1" customWidth="1"/>
    <col min="15056" max="15056" width="2.7265625" style="70" customWidth="1"/>
    <col min="15057" max="15057" width="9.26953125" style="70"/>
    <col min="15058" max="15058" width="35.453125" style="70" bestFit="1" customWidth="1"/>
    <col min="15059" max="15059" width="18.26953125" style="70" bestFit="1" customWidth="1"/>
    <col min="15060" max="15060" width="26.7265625" style="70" bestFit="1" customWidth="1"/>
    <col min="15061" max="15061" width="17.26953125" style="70" bestFit="1" customWidth="1"/>
    <col min="15062" max="15062" width="18" style="70" bestFit="1" customWidth="1"/>
    <col min="15063" max="15063" width="18.26953125" style="70" bestFit="1" customWidth="1"/>
    <col min="15064" max="15064" width="14.26953125" style="70" bestFit="1" customWidth="1"/>
    <col min="15065" max="15292" width="9.26953125" style="70"/>
    <col min="15293" max="15293" width="6" style="70" customWidth="1"/>
    <col min="15294" max="15294" width="11.26953125" style="70" customWidth="1"/>
    <col min="15295" max="15295" width="12.54296875" style="70" bestFit="1" customWidth="1"/>
    <col min="15296" max="15296" width="56.54296875" style="70" customWidth="1"/>
    <col min="15297" max="15297" width="4.54296875" style="70" customWidth="1"/>
    <col min="15298" max="15298" width="15.7265625" style="70" customWidth="1"/>
    <col min="15299" max="15307" width="16.7265625" style="70" customWidth="1"/>
    <col min="15308" max="15308" width="35.54296875" style="70" bestFit="1" customWidth="1"/>
    <col min="15309" max="15309" width="16.26953125" style="70" customWidth="1"/>
    <col min="15310" max="15310" width="15.453125" style="70" customWidth="1"/>
    <col min="15311" max="15311" width="15.453125" style="70" bestFit="1" customWidth="1"/>
    <col min="15312" max="15312" width="2.7265625" style="70" customWidth="1"/>
    <col min="15313" max="15313" width="9.26953125" style="70"/>
    <col min="15314" max="15314" width="35.453125" style="70" bestFit="1" customWidth="1"/>
    <col min="15315" max="15315" width="18.26953125" style="70" bestFit="1" customWidth="1"/>
    <col min="15316" max="15316" width="26.7265625" style="70" bestFit="1" customWidth="1"/>
    <col min="15317" max="15317" width="17.26953125" style="70" bestFit="1" customWidth="1"/>
    <col min="15318" max="15318" width="18" style="70" bestFit="1" customWidth="1"/>
    <col min="15319" max="15319" width="18.26953125" style="70" bestFit="1" customWidth="1"/>
    <col min="15320" max="15320" width="14.26953125" style="70" bestFit="1" customWidth="1"/>
    <col min="15321" max="15548" width="9.26953125" style="70"/>
    <col min="15549" max="15549" width="6" style="70" customWidth="1"/>
    <col min="15550" max="15550" width="11.26953125" style="70" customWidth="1"/>
    <col min="15551" max="15551" width="12.54296875" style="70" bestFit="1" customWidth="1"/>
    <col min="15552" max="15552" width="56.54296875" style="70" customWidth="1"/>
    <col min="15553" max="15553" width="4.54296875" style="70" customWidth="1"/>
    <col min="15554" max="15554" width="15.7265625" style="70" customWidth="1"/>
    <col min="15555" max="15563" width="16.7265625" style="70" customWidth="1"/>
    <col min="15564" max="15564" width="35.54296875" style="70" bestFit="1" customWidth="1"/>
    <col min="15565" max="15565" width="16.26953125" style="70" customWidth="1"/>
    <col min="15566" max="15566" width="15.453125" style="70" customWidth="1"/>
    <col min="15567" max="15567" width="15.453125" style="70" bestFit="1" customWidth="1"/>
    <col min="15568" max="15568" width="2.7265625" style="70" customWidth="1"/>
    <col min="15569" max="15569" width="9.26953125" style="70"/>
    <col min="15570" max="15570" width="35.453125" style="70" bestFit="1" customWidth="1"/>
    <col min="15571" max="15571" width="18.26953125" style="70" bestFit="1" customWidth="1"/>
    <col min="15572" max="15572" width="26.7265625" style="70" bestFit="1" customWidth="1"/>
    <col min="15573" max="15573" width="17.26953125" style="70" bestFit="1" customWidth="1"/>
    <col min="15574" max="15574" width="18" style="70" bestFit="1" customWidth="1"/>
    <col min="15575" max="15575" width="18.26953125" style="70" bestFit="1" customWidth="1"/>
    <col min="15576" max="15576" width="14.26953125" style="70" bestFit="1" customWidth="1"/>
    <col min="15577" max="15804" width="9.26953125" style="70"/>
    <col min="15805" max="15805" width="6" style="70" customWidth="1"/>
    <col min="15806" max="15806" width="11.26953125" style="70" customWidth="1"/>
    <col min="15807" max="15807" width="12.54296875" style="70" bestFit="1" customWidth="1"/>
    <col min="15808" max="15808" width="56.54296875" style="70" customWidth="1"/>
    <col min="15809" max="15809" width="4.54296875" style="70" customWidth="1"/>
    <col min="15810" max="15810" width="15.7265625" style="70" customWidth="1"/>
    <col min="15811" max="15819" width="16.7265625" style="70" customWidth="1"/>
    <col min="15820" max="15820" width="35.54296875" style="70" bestFit="1" customWidth="1"/>
    <col min="15821" max="15821" width="16.26953125" style="70" customWidth="1"/>
    <col min="15822" max="15822" width="15.453125" style="70" customWidth="1"/>
    <col min="15823" max="15823" width="15.453125" style="70" bestFit="1" customWidth="1"/>
    <col min="15824" max="15824" width="2.7265625" style="70" customWidth="1"/>
    <col min="15825" max="15825" width="9.26953125" style="70"/>
    <col min="15826" max="15826" width="35.453125" style="70" bestFit="1" customWidth="1"/>
    <col min="15827" max="15827" width="18.26953125" style="70" bestFit="1" customWidth="1"/>
    <col min="15828" max="15828" width="26.7265625" style="70" bestFit="1" customWidth="1"/>
    <col min="15829" max="15829" width="17.26953125" style="70" bestFit="1" customWidth="1"/>
    <col min="15830" max="15830" width="18" style="70" bestFit="1" customWidth="1"/>
    <col min="15831" max="15831" width="18.26953125" style="70" bestFit="1" customWidth="1"/>
    <col min="15832" max="15832" width="14.26953125" style="70" bestFit="1" customWidth="1"/>
    <col min="15833" max="16060" width="9.26953125" style="70"/>
    <col min="16061" max="16061" width="6" style="70" customWidth="1"/>
    <col min="16062" max="16062" width="11.26953125" style="70" customWidth="1"/>
    <col min="16063" max="16063" width="12.54296875" style="70" bestFit="1" customWidth="1"/>
    <col min="16064" max="16064" width="56.54296875" style="70" customWidth="1"/>
    <col min="16065" max="16065" width="4.54296875" style="70" customWidth="1"/>
    <col min="16066" max="16066" width="15.7265625" style="70" customWidth="1"/>
    <col min="16067" max="16075" width="16.7265625" style="70" customWidth="1"/>
    <col min="16076" max="16076" width="35.54296875" style="70" bestFit="1" customWidth="1"/>
    <col min="16077" max="16077" width="16.26953125" style="70" customWidth="1"/>
    <col min="16078" max="16078" width="15.453125" style="70" customWidth="1"/>
    <col min="16079" max="16079" width="15.453125" style="70" bestFit="1" customWidth="1"/>
    <col min="16080" max="16080" width="2.7265625" style="70" customWidth="1"/>
    <col min="16081" max="16081" width="9.26953125" style="70"/>
    <col min="16082" max="16082" width="35.453125" style="70" bestFit="1" customWidth="1"/>
    <col min="16083" max="16083" width="18.26953125" style="70" bestFit="1" customWidth="1"/>
    <col min="16084" max="16084" width="26.7265625" style="70" bestFit="1" customWidth="1"/>
    <col min="16085" max="16085" width="17.26953125" style="70" bestFit="1" customWidth="1"/>
    <col min="16086" max="16086" width="18" style="70" bestFit="1" customWidth="1"/>
    <col min="16087" max="16087" width="18.26953125" style="70" bestFit="1" customWidth="1"/>
    <col min="16088" max="16088" width="14.26953125" style="70" bestFit="1" customWidth="1"/>
    <col min="16089" max="16384" width="9.26953125" style="70"/>
  </cols>
  <sheetData>
    <row r="1" spans="1:14" ht="13" x14ac:dyDescent="0.3">
      <c r="A1" s="384">
        <f>'Cover Page'!A21:H21</f>
        <v>0</v>
      </c>
      <c r="B1" s="384"/>
      <c r="C1" s="384"/>
      <c r="D1" s="384"/>
      <c r="E1" s="384"/>
      <c r="F1" s="384"/>
      <c r="G1" s="384"/>
      <c r="H1" s="384"/>
      <c r="I1" s="384"/>
      <c r="J1" s="384"/>
      <c r="K1" s="384"/>
      <c r="L1" s="384"/>
      <c r="M1" s="384"/>
      <c r="N1" s="384"/>
    </row>
    <row r="2" spans="1:14" ht="13" x14ac:dyDescent="0.3">
      <c r="A2" s="383" t="str">
        <f>'Cover Page'!A15:J15</f>
        <v>Interim Rate Adjustment Application</v>
      </c>
      <c r="B2" s="383"/>
      <c r="C2" s="383"/>
      <c r="D2" s="383"/>
      <c r="E2" s="383"/>
      <c r="F2" s="383"/>
      <c r="G2" s="383"/>
      <c r="H2" s="383"/>
      <c r="I2" s="383"/>
      <c r="J2" s="383"/>
      <c r="K2" s="383"/>
      <c r="L2" s="383"/>
      <c r="M2" s="383"/>
      <c r="N2" s="383"/>
    </row>
    <row r="3" spans="1:14" ht="13" x14ac:dyDescent="0.3">
      <c r="A3" s="383" t="str">
        <f>'Cover Page'!A33:J33</f>
        <v xml:space="preserve"> Month Period Ending December 31, </v>
      </c>
      <c r="B3" s="383"/>
      <c r="C3" s="383"/>
      <c r="D3" s="383"/>
      <c r="E3" s="383"/>
      <c r="F3" s="383"/>
      <c r="G3" s="383"/>
      <c r="H3" s="383"/>
      <c r="I3" s="383"/>
      <c r="J3" s="383"/>
      <c r="K3" s="383"/>
      <c r="L3" s="383"/>
      <c r="M3" s="383"/>
      <c r="N3" s="383"/>
    </row>
    <row r="4" spans="1:14" ht="13" x14ac:dyDescent="0.3">
      <c r="A4" s="383" t="s">
        <v>211</v>
      </c>
      <c r="B4" s="383"/>
      <c r="C4" s="383"/>
      <c r="D4" s="383"/>
      <c r="E4" s="383"/>
      <c r="F4" s="383"/>
      <c r="G4" s="383"/>
      <c r="H4" s="383"/>
      <c r="I4" s="383"/>
      <c r="J4" s="383"/>
      <c r="K4" s="383"/>
      <c r="L4" s="383"/>
      <c r="M4" s="383"/>
      <c r="N4" s="383"/>
    </row>
    <row r="5" spans="1:14" ht="13" x14ac:dyDescent="0.3">
      <c r="A5" s="126"/>
      <c r="B5" s="126"/>
      <c r="C5" s="126"/>
      <c r="D5" s="126"/>
      <c r="E5" s="126"/>
      <c r="F5" s="126"/>
      <c r="G5" s="126"/>
      <c r="H5" s="126"/>
      <c r="I5" s="126"/>
      <c r="J5" s="126"/>
      <c r="K5" s="126"/>
      <c r="L5" s="355"/>
      <c r="M5" s="126"/>
      <c r="N5" s="71"/>
    </row>
    <row r="6" spans="1:14" ht="13" x14ac:dyDescent="0.3">
      <c r="A6" s="71"/>
      <c r="B6" s="71"/>
      <c r="C6" s="71"/>
      <c r="D6" s="71"/>
      <c r="E6" s="68"/>
      <c r="F6" s="71"/>
      <c r="G6" s="71"/>
      <c r="H6" s="71"/>
      <c r="I6" s="71"/>
      <c r="J6" s="68"/>
      <c r="K6" s="68"/>
      <c r="L6" s="68"/>
      <c r="M6" s="68"/>
      <c r="N6" s="71"/>
    </row>
    <row r="7" spans="1:14" ht="53.25" customHeight="1" x14ac:dyDescent="0.3">
      <c r="A7" s="74" t="s">
        <v>59</v>
      </c>
      <c r="B7" s="74" t="s">
        <v>60</v>
      </c>
      <c r="C7" s="75" t="s">
        <v>209</v>
      </c>
      <c r="D7" s="75" t="s">
        <v>12</v>
      </c>
      <c r="E7" s="75" t="str">
        <f>"Gross Plant "&amp;'IRA-5 IRA Summary'!C7</f>
        <v>Gross Plant Per GUD No.  As of //</v>
      </c>
      <c r="F7" s="75" t="str">
        <f>"Depreciation Rate per GUD No. " &amp; 'IRA-1 General Info'!B62</f>
        <v xml:space="preserve">Depreciation Rate per GUD No. </v>
      </c>
      <c r="G7" s="75" t="s">
        <v>11</v>
      </c>
      <c r="H7" s="75" t="s">
        <v>8</v>
      </c>
      <c r="I7" s="75" t="s">
        <v>80</v>
      </c>
      <c r="J7" s="75" t="s">
        <v>180</v>
      </c>
      <c r="K7" s="75" t="s">
        <v>201</v>
      </c>
      <c r="L7" s="75" t="s">
        <v>430</v>
      </c>
      <c r="M7" s="75" t="s">
        <v>202</v>
      </c>
      <c r="N7" s="261" t="s">
        <v>199</v>
      </c>
    </row>
    <row r="8" spans="1:14" s="81" customFormat="1" x14ac:dyDescent="0.25">
      <c r="A8" s="89" t="s">
        <v>1</v>
      </c>
      <c r="B8" s="78" t="s">
        <v>2</v>
      </c>
      <c r="C8" s="78" t="s">
        <v>3</v>
      </c>
      <c r="D8" s="78" t="s">
        <v>4</v>
      </c>
      <c r="E8" s="78" t="s">
        <v>5</v>
      </c>
      <c r="F8" s="78" t="s">
        <v>6</v>
      </c>
      <c r="G8" s="78" t="s">
        <v>7</v>
      </c>
      <c r="H8" s="78" t="s">
        <v>61</v>
      </c>
      <c r="I8" s="78" t="s">
        <v>62</v>
      </c>
      <c r="J8" s="78" t="s">
        <v>63</v>
      </c>
      <c r="K8" s="78" t="s">
        <v>64</v>
      </c>
      <c r="L8" s="78" t="s">
        <v>203</v>
      </c>
      <c r="M8" s="78" t="s">
        <v>204</v>
      </c>
      <c r="N8" s="89" t="s">
        <v>431</v>
      </c>
    </row>
    <row r="9" spans="1:14" s="81" customFormat="1" x14ac:dyDescent="0.25">
      <c r="A9" s="89"/>
      <c r="B9" s="78"/>
      <c r="C9" s="78"/>
      <c r="D9" s="78"/>
      <c r="E9" s="78"/>
      <c r="F9" s="78"/>
      <c r="G9" s="78"/>
      <c r="H9" s="78"/>
      <c r="I9" s="169" t="s">
        <v>339</v>
      </c>
      <c r="J9" s="78"/>
      <c r="K9" s="169" t="s">
        <v>340</v>
      </c>
      <c r="L9" s="169" t="s">
        <v>432</v>
      </c>
      <c r="M9" s="169" t="s">
        <v>205</v>
      </c>
      <c r="N9" s="169" t="s">
        <v>200</v>
      </c>
    </row>
    <row r="10" spans="1:14" x14ac:dyDescent="0.25">
      <c r="E10" s="70"/>
      <c r="G10" s="81"/>
      <c r="I10" s="81"/>
      <c r="J10" s="70"/>
      <c r="K10" s="70"/>
      <c r="L10" s="70"/>
      <c r="M10" s="70"/>
    </row>
    <row r="11" spans="1:14" ht="13" x14ac:dyDescent="0.3">
      <c r="A11" s="89">
        <v>11</v>
      </c>
      <c r="C11" s="126" t="s">
        <v>65</v>
      </c>
      <c r="D11" s="126"/>
      <c r="E11" s="70"/>
      <c r="G11" s="81"/>
      <c r="I11" s="81"/>
      <c r="J11" s="70"/>
      <c r="K11" s="81"/>
      <c r="L11" s="81"/>
      <c r="M11" s="81"/>
    </row>
    <row r="12" spans="1:14" ht="13" x14ac:dyDescent="0.3">
      <c r="A12" s="89">
        <v>12</v>
      </c>
      <c r="B12" s="80">
        <v>301</v>
      </c>
      <c r="C12" s="87" t="s">
        <v>182</v>
      </c>
      <c r="D12" s="126"/>
      <c r="E12" s="232">
        <v>0</v>
      </c>
      <c r="F12" s="249">
        <v>0</v>
      </c>
      <c r="G12" s="234">
        <f>E12*F12</f>
        <v>0</v>
      </c>
      <c r="H12" s="233">
        <v>0</v>
      </c>
      <c r="I12" s="234">
        <f>E12-H12</f>
        <v>0</v>
      </c>
      <c r="J12" s="249">
        <v>0</v>
      </c>
      <c r="K12" s="240">
        <f>E12*J12</f>
        <v>0</v>
      </c>
      <c r="L12" s="240">
        <f>G12*J12</f>
        <v>0</v>
      </c>
      <c r="M12" s="240">
        <f>H12*J12</f>
        <v>0</v>
      </c>
      <c r="N12" s="247">
        <f>I12*J12</f>
        <v>0</v>
      </c>
    </row>
    <row r="13" spans="1:14" ht="13" x14ac:dyDescent="0.3">
      <c r="A13" s="89">
        <v>13</v>
      </c>
      <c r="B13" s="80">
        <v>302</v>
      </c>
      <c r="C13" s="87" t="s">
        <v>183</v>
      </c>
      <c r="D13" s="126"/>
      <c r="E13" s="307">
        <v>0</v>
      </c>
      <c r="F13" s="249">
        <v>0</v>
      </c>
      <c r="G13" s="258">
        <f>E13*F13</f>
        <v>0</v>
      </c>
      <c r="H13" s="309">
        <v>0</v>
      </c>
      <c r="I13" s="258">
        <f>E13-H13</f>
        <v>0</v>
      </c>
      <c r="J13" s="352">
        <v>0</v>
      </c>
      <c r="K13" s="257">
        <f t="shared" ref="K13:K53" si="0">E13*J13</f>
        <v>0</v>
      </c>
      <c r="L13" s="257">
        <f>G13*J13</f>
        <v>0</v>
      </c>
      <c r="M13" s="257">
        <f t="shared" ref="M13:M53" si="1">H13*J13</f>
        <v>0</v>
      </c>
      <c r="N13" s="260">
        <f>I13*J13</f>
        <v>0</v>
      </c>
    </row>
    <row r="14" spans="1:14" x14ac:dyDescent="0.25">
      <c r="A14" s="89">
        <v>14</v>
      </c>
      <c r="B14" s="80">
        <v>303</v>
      </c>
      <c r="C14" s="82" t="s">
        <v>186</v>
      </c>
      <c r="D14" s="82"/>
      <c r="E14" s="308">
        <v>0</v>
      </c>
      <c r="F14" s="250">
        <v>0</v>
      </c>
      <c r="G14" s="259">
        <f>E14*F14</f>
        <v>0</v>
      </c>
      <c r="H14" s="308">
        <v>0</v>
      </c>
      <c r="I14" s="259">
        <f>E14-H14</f>
        <v>0</v>
      </c>
      <c r="J14" s="352">
        <v>0</v>
      </c>
      <c r="K14" s="257">
        <f t="shared" si="0"/>
        <v>0</v>
      </c>
      <c r="L14" s="257">
        <f>G14*J14</f>
        <v>0</v>
      </c>
      <c r="M14" s="257">
        <f t="shared" si="1"/>
        <v>0</v>
      </c>
      <c r="N14" s="260">
        <f>I14*J14</f>
        <v>0</v>
      </c>
    </row>
    <row r="15" spans="1:14" ht="13" x14ac:dyDescent="0.3">
      <c r="A15" s="89">
        <v>15</v>
      </c>
      <c r="B15" s="80"/>
      <c r="C15" s="126" t="s">
        <v>67</v>
      </c>
      <c r="D15" s="82"/>
      <c r="E15" s="319">
        <f>SUM(E12:E14)</f>
        <v>0</v>
      </c>
      <c r="F15" s="251"/>
      <c r="G15" s="319">
        <f t="shared" ref="G15:I15" si="2">SUM(G12:G14)</f>
        <v>0</v>
      </c>
      <c r="H15" s="319">
        <f t="shared" si="2"/>
        <v>0</v>
      </c>
      <c r="I15" s="319">
        <f t="shared" si="2"/>
        <v>0</v>
      </c>
      <c r="J15" s="251"/>
      <c r="K15" s="319">
        <f t="shared" ref="K15:L15" si="3">SUM(K12:K14)</f>
        <v>0</v>
      </c>
      <c r="L15" s="319">
        <f t="shared" si="3"/>
        <v>0</v>
      </c>
      <c r="M15" s="319">
        <f t="shared" ref="M15" si="4">SUM(M12:M14)</f>
        <v>0</v>
      </c>
      <c r="N15" s="319">
        <f t="shared" ref="N15" si="5">SUM(N12:N14)</f>
        <v>0</v>
      </c>
    </row>
    <row r="16" spans="1:14" x14ac:dyDescent="0.25">
      <c r="A16" s="89">
        <v>16</v>
      </c>
      <c r="B16" s="80"/>
      <c r="C16" s="82"/>
      <c r="D16" s="82"/>
      <c r="E16" s="30"/>
      <c r="F16" s="251"/>
      <c r="G16" s="30"/>
      <c r="H16" s="30"/>
      <c r="I16" s="30"/>
      <c r="J16" s="114"/>
      <c r="K16" s="257"/>
      <c r="L16" s="257"/>
      <c r="M16" s="257"/>
      <c r="N16" s="247"/>
    </row>
    <row r="17" spans="1:14" ht="13" x14ac:dyDescent="0.3">
      <c r="A17" s="89">
        <v>17</v>
      </c>
      <c r="B17" s="80"/>
      <c r="C17" s="126" t="s">
        <v>70</v>
      </c>
      <c r="D17" s="126"/>
      <c r="E17" s="86"/>
      <c r="F17" s="252"/>
      <c r="G17" s="86"/>
      <c r="H17" s="86"/>
      <c r="I17" s="86"/>
      <c r="J17" s="114"/>
      <c r="K17" s="257"/>
      <c r="L17" s="257"/>
      <c r="M17" s="257"/>
      <c r="N17" s="247"/>
    </row>
    <row r="18" spans="1:14" x14ac:dyDescent="0.25">
      <c r="A18" s="89">
        <v>18</v>
      </c>
      <c r="B18" s="80" t="s">
        <v>71</v>
      </c>
      <c r="C18" s="82" t="s">
        <v>184</v>
      </c>
      <c r="D18" s="82"/>
      <c r="E18" s="317">
        <v>0</v>
      </c>
      <c r="F18" s="250">
        <v>0</v>
      </c>
      <c r="G18" s="316">
        <f t="shared" ref="G18:G24" si="6">E18*F18</f>
        <v>0</v>
      </c>
      <c r="H18" s="317">
        <v>0</v>
      </c>
      <c r="I18" s="316">
        <f t="shared" ref="I18:I24" si="7">E18-H18</f>
        <v>0</v>
      </c>
      <c r="J18" s="352">
        <v>0</v>
      </c>
      <c r="K18" s="240">
        <f t="shared" si="0"/>
        <v>0</v>
      </c>
      <c r="L18" s="240">
        <f>G18*J18</f>
        <v>0</v>
      </c>
      <c r="M18" s="240">
        <f t="shared" si="1"/>
        <v>0</v>
      </c>
      <c r="N18" s="247">
        <f t="shared" ref="N18:N24" si="8">I18*J18</f>
        <v>0</v>
      </c>
    </row>
    <row r="19" spans="1:14" x14ac:dyDescent="0.25">
      <c r="A19" s="89">
        <v>19</v>
      </c>
      <c r="B19" s="80">
        <v>366</v>
      </c>
      <c r="C19" s="82" t="s">
        <v>68</v>
      </c>
      <c r="D19" s="82"/>
      <c r="E19" s="312">
        <v>0</v>
      </c>
      <c r="F19" s="250">
        <v>0</v>
      </c>
      <c r="G19" s="99">
        <f t="shared" si="6"/>
        <v>0</v>
      </c>
      <c r="H19" s="312">
        <v>0</v>
      </c>
      <c r="I19" s="99">
        <f t="shared" si="7"/>
        <v>0</v>
      </c>
      <c r="J19" s="352">
        <v>0</v>
      </c>
      <c r="K19" s="257">
        <f t="shared" si="0"/>
        <v>0</v>
      </c>
      <c r="L19" s="257">
        <f>G19*J19</f>
        <v>0</v>
      </c>
      <c r="M19" s="257">
        <f t="shared" si="1"/>
        <v>0</v>
      </c>
      <c r="N19" s="260">
        <f>I19*J19</f>
        <v>0</v>
      </c>
    </row>
    <row r="20" spans="1:14" x14ac:dyDescent="0.25">
      <c r="A20" s="89">
        <v>20</v>
      </c>
      <c r="B20" s="80">
        <v>367</v>
      </c>
      <c r="C20" s="82" t="s">
        <v>72</v>
      </c>
      <c r="D20" s="82"/>
      <c r="E20" s="312">
        <v>0</v>
      </c>
      <c r="F20" s="250">
        <v>0</v>
      </c>
      <c r="G20" s="99">
        <f t="shared" si="6"/>
        <v>0</v>
      </c>
      <c r="H20" s="312">
        <v>0</v>
      </c>
      <c r="I20" s="99">
        <f t="shared" si="7"/>
        <v>0</v>
      </c>
      <c r="J20" s="352">
        <v>0</v>
      </c>
      <c r="K20" s="257">
        <f t="shared" si="0"/>
        <v>0</v>
      </c>
      <c r="L20" s="257">
        <f t="shared" ref="L20:L24" si="9">G20*J20</f>
        <v>0</v>
      </c>
      <c r="M20" s="257">
        <f t="shared" si="1"/>
        <v>0</v>
      </c>
      <c r="N20" s="260">
        <f t="shared" si="8"/>
        <v>0</v>
      </c>
    </row>
    <row r="21" spans="1:14" x14ac:dyDescent="0.25">
      <c r="A21" s="89">
        <v>21</v>
      </c>
      <c r="B21" s="80">
        <v>368</v>
      </c>
      <c r="C21" s="82" t="s">
        <v>69</v>
      </c>
      <c r="D21" s="82"/>
      <c r="E21" s="314">
        <v>0</v>
      </c>
      <c r="F21" s="253">
        <v>0</v>
      </c>
      <c r="G21" s="313">
        <f t="shared" si="6"/>
        <v>0</v>
      </c>
      <c r="H21" s="314">
        <v>0</v>
      </c>
      <c r="I21" s="99">
        <f t="shared" si="7"/>
        <v>0</v>
      </c>
      <c r="J21" s="352">
        <v>0</v>
      </c>
      <c r="K21" s="257">
        <f t="shared" si="0"/>
        <v>0</v>
      </c>
      <c r="L21" s="257">
        <f t="shared" si="9"/>
        <v>0</v>
      </c>
      <c r="M21" s="257">
        <f t="shared" si="1"/>
        <v>0</v>
      </c>
      <c r="N21" s="260">
        <f t="shared" si="8"/>
        <v>0</v>
      </c>
    </row>
    <row r="22" spans="1:14" x14ac:dyDescent="0.25">
      <c r="A22" s="89">
        <v>22</v>
      </c>
      <c r="B22" s="80">
        <v>369</v>
      </c>
      <c r="C22" s="82" t="s">
        <v>75</v>
      </c>
      <c r="D22" s="82"/>
      <c r="E22" s="314">
        <v>0</v>
      </c>
      <c r="F22" s="253">
        <v>0</v>
      </c>
      <c r="G22" s="313">
        <f t="shared" si="6"/>
        <v>0</v>
      </c>
      <c r="H22" s="314">
        <v>0</v>
      </c>
      <c r="I22" s="99">
        <f t="shared" si="7"/>
        <v>0</v>
      </c>
      <c r="J22" s="352">
        <v>0</v>
      </c>
      <c r="K22" s="257">
        <f t="shared" si="0"/>
        <v>0</v>
      </c>
      <c r="L22" s="257">
        <f t="shared" si="9"/>
        <v>0</v>
      </c>
      <c r="M22" s="257">
        <f t="shared" si="1"/>
        <v>0</v>
      </c>
      <c r="N22" s="260">
        <f t="shared" si="8"/>
        <v>0</v>
      </c>
    </row>
    <row r="23" spans="1:14" x14ac:dyDescent="0.25">
      <c r="A23" s="89">
        <v>23</v>
      </c>
      <c r="B23" s="80">
        <v>370</v>
      </c>
      <c r="C23" s="82" t="s">
        <v>73</v>
      </c>
      <c r="D23" s="82"/>
      <c r="E23" s="314">
        <v>0</v>
      </c>
      <c r="F23" s="253">
        <v>0</v>
      </c>
      <c r="G23" s="313">
        <f t="shared" si="6"/>
        <v>0</v>
      </c>
      <c r="H23" s="314">
        <v>0</v>
      </c>
      <c r="I23" s="99">
        <f t="shared" si="7"/>
        <v>0</v>
      </c>
      <c r="J23" s="352">
        <v>0</v>
      </c>
      <c r="K23" s="257">
        <f t="shared" si="0"/>
        <v>0</v>
      </c>
      <c r="L23" s="257">
        <f t="shared" si="9"/>
        <v>0</v>
      </c>
      <c r="M23" s="257">
        <f t="shared" si="1"/>
        <v>0</v>
      </c>
      <c r="N23" s="260">
        <f t="shared" si="8"/>
        <v>0</v>
      </c>
    </row>
    <row r="24" spans="1:14" x14ac:dyDescent="0.25">
      <c r="A24" s="89">
        <v>24</v>
      </c>
      <c r="B24" s="80">
        <v>371</v>
      </c>
      <c r="C24" s="82" t="s">
        <v>66</v>
      </c>
      <c r="D24" s="82"/>
      <c r="E24" s="314">
        <v>0</v>
      </c>
      <c r="F24" s="253">
        <v>0</v>
      </c>
      <c r="G24" s="313">
        <f t="shared" si="6"/>
        <v>0</v>
      </c>
      <c r="H24" s="314">
        <v>0</v>
      </c>
      <c r="I24" s="99">
        <f t="shared" si="7"/>
        <v>0</v>
      </c>
      <c r="J24" s="352">
        <v>0</v>
      </c>
      <c r="K24" s="257">
        <f t="shared" si="0"/>
        <v>0</v>
      </c>
      <c r="L24" s="257">
        <f t="shared" si="9"/>
        <v>0</v>
      </c>
      <c r="M24" s="257">
        <f t="shared" si="1"/>
        <v>0</v>
      </c>
      <c r="N24" s="260">
        <f t="shared" si="8"/>
        <v>0</v>
      </c>
    </row>
    <row r="25" spans="1:14" ht="13" x14ac:dyDescent="0.3">
      <c r="A25" s="89">
        <v>25</v>
      </c>
      <c r="B25" s="80"/>
      <c r="C25" s="126" t="s">
        <v>67</v>
      </c>
      <c r="D25" s="126"/>
      <c r="E25" s="319">
        <f>SUM(E18:E24)</f>
        <v>0</v>
      </c>
      <c r="F25" s="114"/>
      <c r="G25" s="319">
        <f>SUM(G18:G24)</f>
        <v>0</v>
      </c>
      <c r="H25" s="319">
        <f>SUM(H18:H24)</f>
        <v>0</v>
      </c>
      <c r="I25" s="319">
        <f>SUM(I18:I24)</f>
        <v>0</v>
      </c>
      <c r="J25" s="251"/>
      <c r="K25" s="319">
        <f t="shared" ref="K25:L25" si="10">SUM(K18:K24)</f>
        <v>0</v>
      </c>
      <c r="L25" s="319">
        <f t="shared" si="10"/>
        <v>0</v>
      </c>
      <c r="M25" s="319">
        <f t="shared" ref="M25" si="11">SUM(M18:M24)</f>
        <v>0</v>
      </c>
      <c r="N25" s="319">
        <f t="shared" ref="N25" si="12">SUM(N18:N24)</f>
        <v>0</v>
      </c>
    </row>
    <row r="26" spans="1:14" x14ac:dyDescent="0.25">
      <c r="A26" s="89">
        <v>26</v>
      </c>
      <c r="E26" s="88"/>
      <c r="F26" s="254"/>
      <c r="G26" s="88"/>
      <c r="H26" s="88"/>
      <c r="I26" s="88"/>
      <c r="J26" s="114"/>
      <c r="K26" s="257"/>
      <c r="L26" s="257"/>
      <c r="M26" s="257"/>
      <c r="N26" s="247"/>
    </row>
    <row r="27" spans="1:14" ht="13" x14ac:dyDescent="0.3">
      <c r="A27" s="89">
        <v>27</v>
      </c>
      <c r="B27" s="81"/>
      <c r="C27" s="125" t="s">
        <v>74</v>
      </c>
      <c r="E27" s="88"/>
      <c r="F27" s="254"/>
      <c r="G27" s="88"/>
      <c r="H27" s="88"/>
      <c r="I27" s="88"/>
      <c r="J27" s="353"/>
      <c r="K27" s="257"/>
      <c r="L27" s="257"/>
      <c r="M27" s="257"/>
      <c r="N27" s="247"/>
    </row>
    <row r="28" spans="1:14" x14ac:dyDescent="0.25">
      <c r="A28" s="89">
        <v>28</v>
      </c>
      <c r="B28" s="89">
        <v>374</v>
      </c>
      <c r="C28" s="90" t="s">
        <v>185</v>
      </c>
      <c r="E28" s="320">
        <v>0</v>
      </c>
      <c r="F28" s="249">
        <v>0</v>
      </c>
      <c r="G28" s="115">
        <f t="shared" ref="G28:G39" si="13">E28*F28</f>
        <v>0</v>
      </c>
      <c r="H28" s="91">
        <v>0</v>
      </c>
      <c r="I28" s="316">
        <f t="shared" ref="I28:I39" si="14">E28-H28</f>
        <v>0</v>
      </c>
      <c r="J28" s="249">
        <v>0</v>
      </c>
      <c r="K28" s="240">
        <f t="shared" si="0"/>
        <v>0</v>
      </c>
      <c r="L28" s="240">
        <f>G28*J28</f>
        <v>0</v>
      </c>
      <c r="M28" s="256">
        <f t="shared" si="1"/>
        <v>0</v>
      </c>
      <c r="N28" s="247">
        <f t="shared" ref="N28:N39" si="15">I28*J28</f>
        <v>0</v>
      </c>
    </row>
    <row r="29" spans="1:14" x14ac:dyDescent="0.25">
      <c r="A29" s="89">
        <v>29</v>
      </c>
      <c r="B29" s="89">
        <v>375</v>
      </c>
      <c r="C29" s="90" t="s">
        <v>68</v>
      </c>
      <c r="E29" s="323">
        <v>0</v>
      </c>
      <c r="F29" s="255">
        <v>0</v>
      </c>
      <c r="G29" s="101">
        <f t="shared" si="13"/>
        <v>0</v>
      </c>
      <c r="H29" s="323">
        <v>0</v>
      </c>
      <c r="I29" s="99">
        <f t="shared" si="14"/>
        <v>0</v>
      </c>
      <c r="J29" s="249">
        <v>0</v>
      </c>
      <c r="K29" s="257">
        <f t="shared" si="0"/>
        <v>0</v>
      </c>
      <c r="L29" s="257">
        <f t="shared" ref="L29:L39" si="16">G29*J29</f>
        <v>0</v>
      </c>
      <c r="M29" s="257">
        <f t="shared" si="1"/>
        <v>0</v>
      </c>
      <c r="N29" s="260">
        <f t="shared" si="15"/>
        <v>0</v>
      </c>
    </row>
    <row r="30" spans="1:14" x14ac:dyDescent="0.25">
      <c r="A30" s="89">
        <v>30</v>
      </c>
      <c r="B30" s="89">
        <v>376</v>
      </c>
      <c r="C30" s="90" t="s">
        <v>72</v>
      </c>
      <c r="E30" s="323">
        <v>0</v>
      </c>
      <c r="F30" s="255">
        <v>0</v>
      </c>
      <c r="G30" s="101">
        <f t="shared" si="13"/>
        <v>0</v>
      </c>
      <c r="H30" s="323">
        <v>0</v>
      </c>
      <c r="I30" s="99">
        <f t="shared" si="14"/>
        <v>0</v>
      </c>
      <c r="J30" s="249">
        <v>0</v>
      </c>
      <c r="K30" s="257">
        <f t="shared" si="0"/>
        <v>0</v>
      </c>
      <c r="L30" s="257">
        <f t="shared" si="16"/>
        <v>0</v>
      </c>
      <c r="M30" s="257">
        <f t="shared" si="1"/>
        <v>0</v>
      </c>
      <c r="N30" s="260">
        <f t="shared" si="15"/>
        <v>0</v>
      </c>
    </row>
    <row r="31" spans="1:14" x14ac:dyDescent="0.25">
      <c r="A31" s="89">
        <v>31</v>
      </c>
      <c r="B31" s="89">
        <v>377</v>
      </c>
      <c r="C31" s="90" t="s">
        <v>69</v>
      </c>
      <c r="E31" s="323">
        <v>0</v>
      </c>
      <c r="F31" s="255">
        <v>0</v>
      </c>
      <c r="G31" s="101">
        <f t="shared" si="13"/>
        <v>0</v>
      </c>
      <c r="H31" s="323">
        <v>0</v>
      </c>
      <c r="I31" s="99">
        <f t="shared" si="14"/>
        <v>0</v>
      </c>
      <c r="J31" s="249">
        <v>0</v>
      </c>
      <c r="K31" s="257">
        <f t="shared" si="0"/>
        <v>0</v>
      </c>
      <c r="L31" s="257">
        <f t="shared" si="16"/>
        <v>0</v>
      </c>
      <c r="M31" s="257">
        <f t="shared" si="1"/>
        <v>0</v>
      </c>
      <c r="N31" s="260">
        <f t="shared" si="15"/>
        <v>0</v>
      </c>
    </row>
    <row r="32" spans="1:14" x14ac:dyDescent="0.25">
      <c r="A32" s="89">
        <v>32</v>
      </c>
      <c r="B32" s="89">
        <v>378</v>
      </c>
      <c r="C32" s="90" t="s">
        <v>187</v>
      </c>
      <c r="E32" s="323">
        <v>0</v>
      </c>
      <c r="F32" s="255">
        <v>0</v>
      </c>
      <c r="G32" s="101">
        <f t="shared" si="13"/>
        <v>0</v>
      </c>
      <c r="H32" s="323">
        <v>0</v>
      </c>
      <c r="I32" s="99">
        <f t="shared" si="14"/>
        <v>0</v>
      </c>
      <c r="J32" s="249">
        <v>0</v>
      </c>
      <c r="K32" s="257">
        <f t="shared" si="0"/>
        <v>0</v>
      </c>
      <c r="L32" s="257">
        <f t="shared" si="16"/>
        <v>0</v>
      </c>
      <c r="M32" s="257">
        <f t="shared" si="1"/>
        <v>0</v>
      </c>
      <c r="N32" s="260">
        <f t="shared" si="15"/>
        <v>0</v>
      </c>
    </row>
    <row r="33" spans="1:14" x14ac:dyDescent="0.25">
      <c r="A33" s="89">
        <v>33</v>
      </c>
      <c r="B33" s="89">
        <v>379</v>
      </c>
      <c r="C33" s="90" t="s">
        <v>188</v>
      </c>
      <c r="E33" s="323">
        <v>0</v>
      </c>
      <c r="F33" s="255">
        <v>0</v>
      </c>
      <c r="G33" s="101">
        <f t="shared" si="13"/>
        <v>0</v>
      </c>
      <c r="H33" s="323">
        <v>0</v>
      </c>
      <c r="I33" s="99">
        <f t="shared" si="14"/>
        <v>0</v>
      </c>
      <c r="J33" s="249">
        <v>0</v>
      </c>
      <c r="K33" s="257">
        <f t="shared" si="0"/>
        <v>0</v>
      </c>
      <c r="L33" s="257">
        <f t="shared" si="16"/>
        <v>0</v>
      </c>
      <c r="M33" s="257">
        <f t="shared" si="1"/>
        <v>0</v>
      </c>
      <c r="N33" s="260">
        <f t="shared" si="15"/>
        <v>0</v>
      </c>
    </row>
    <row r="34" spans="1:14" x14ac:dyDescent="0.25">
      <c r="A34" s="89">
        <v>34</v>
      </c>
      <c r="B34" s="89">
        <v>380</v>
      </c>
      <c r="C34" s="90" t="s">
        <v>76</v>
      </c>
      <c r="E34" s="323">
        <v>0</v>
      </c>
      <c r="F34" s="255">
        <v>0</v>
      </c>
      <c r="G34" s="101">
        <f t="shared" si="13"/>
        <v>0</v>
      </c>
      <c r="H34" s="323">
        <v>0</v>
      </c>
      <c r="I34" s="99">
        <f t="shared" si="14"/>
        <v>0</v>
      </c>
      <c r="J34" s="249">
        <v>0</v>
      </c>
      <c r="K34" s="257">
        <f t="shared" si="0"/>
        <v>0</v>
      </c>
      <c r="L34" s="257">
        <f t="shared" si="16"/>
        <v>0</v>
      </c>
      <c r="M34" s="257">
        <f t="shared" si="1"/>
        <v>0</v>
      </c>
      <c r="N34" s="260">
        <f t="shared" si="15"/>
        <v>0</v>
      </c>
    </row>
    <row r="35" spans="1:14" x14ac:dyDescent="0.25">
      <c r="A35" s="89">
        <v>35</v>
      </c>
      <c r="B35" s="89">
        <v>381</v>
      </c>
      <c r="C35" s="90" t="s">
        <v>125</v>
      </c>
      <c r="E35" s="323">
        <v>0</v>
      </c>
      <c r="F35" s="255">
        <v>0</v>
      </c>
      <c r="G35" s="101">
        <f t="shared" si="13"/>
        <v>0</v>
      </c>
      <c r="H35" s="323">
        <v>0</v>
      </c>
      <c r="I35" s="99">
        <f t="shared" si="14"/>
        <v>0</v>
      </c>
      <c r="J35" s="249">
        <v>0</v>
      </c>
      <c r="K35" s="257">
        <f t="shared" si="0"/>
        <v>0</v>
      </c>
      <c r="L35" s="257">
        <f t="shared" si="16"/>
        <v>0</v>
      </c>
      <c r="M35" s="257">
        <f t="shared" si="1"/>
        <v>0</v>
      </c>
      <c r="N35" s="260">
        <f t="shared" si="15"/>
        <v>0</v>
      </c>
    </row>
    <row r="36" spans="1:14" x14ac:dyDescent="0.25">
      <c r="A36" s="89">
        <v>36</v>
      </c>
      <c r="B36" s="170">
        <v>382</v>
      </c>
      <c r="C36" s="90" t="s">
        <v>126</v>
      </c>
      <c r="E36" s="323">
        <v>0</v>
      </c>
      <c r="F36" s="255">
        <v>0</v>
      </c>
      <c r="G36" s="101">
        <f t="shared" si="13"/>
        <v>0</v>
      </c>
      <c r="H36" s="323">
        <v>0</v>
      </c>
      <c r="I36" s="99">
        <f t="shared" si="14"/>
        <v>0</v>
      </c>
      <c r="J36" s="249">
        <v>0</v>
      </c>
      <c r="K36" s="257">
        <f t="shared" si="0"/>
        <v>0</v>
      </c>
      <c r="L36" s="257">
        <f t="shared" si="16"/>
        <v>0</v>
      </c>
      <c r="M36" s="257">
        <f t="shared" si="1"/>
        <v>0</v>
      </c>
      <c r="N36" s="260">
        <f t="shared" si="15"/>
        <v>0</v>
      </c>
    </row>
    <row r="37" spans="1:14" x14ac:dyDescent="0.25">
      <c r="A37" s="89">
        <v>37</v>
      </c>
      <c r="B37" s="89">
        <v>383</v>
      </c>
      <c r="C37" s="90" t="s">
        <v>127</v>
      </c>
      <c r="E37" s="323">
        <v>0</v>
      </c>
      <c r="F37" s="255">
        <v>0</v>
      </c>
      <c r="G37" s="101">
        <f t="shared" si="13"/>
        <v>0</v>
      </c>
      <c r="H37" s="323">
        <v>0</v>
      </c>
      <c r="I37" s="99">
        <f t="shared" si="14"/>
        <v>0</v>
      </c>
      <c r="J37" s="249">
        <v>0</v>
      </c>
      <c r="K37" s="257">
        <f t="shared" si="0"/>
        <v>0</v>
      </c>
      <c r="L37" s="257">
        <f t="shared" si="16"/>
        <v>0</v>
      </c>
      <c r="M37" s="257">
        <f t="shared" si="1"/>
        <v>0</v>
      </c>
      <c r="N37" s="260">
        <f t="shared" si="15"/>
        <v>0</v>
      </c>
    </row>
    <row r="38" spans="1:14" x14ac:dyDescent="0.25">
      <c r="A38" s="89">
        <v>38</v>
      </c>
      <c r="B38" s="89">
        <v>385</v>
      </c>
      <c r="C38" s="90" t="s">
        <v>189</v>
      </c>
      <c r="E38" s="323">
        <v>0</v>
      </c>
      <c r="F38" s="255">
        <v>0</v>
      </c>
      <c r="G38" s="101">
        <f t="shared" si="13"/>
        <v>0</v>
      </c>
      <c r="H38" s="323">
        <v>0</v>
      </c>
      <c r="I38" s="99">
        <f t="shared" si="14"/>
        <v>0</v>
      </c>
      <c r="J38" s="249">
        <v>0</v>
      </c>
      <c r="K38" s="257">
        <f t="shared" si="0"/>
        <v>0</v>
      </c>
      <c r="L38" s="257">
        <f t="shared" si="16"/>
        <v>0</v>
      </c>
      <c r="M38" s="257">
        <f t="shared" si="1"/>
        <v>0</v>
      </c>
      <c r="N38" s="260">
        <f t="shared" si="15"/>
        <v>0</v>
      </c>
    </row>
    <row r="39" spans="1:14" x14ac:dyDescent="0.25">
      <c r="A39" s="89">
        <v>39</v>
      </c>
      <c r="B39" s="89" t="s">
        <v>77</v>
      </c>
      <c r="C39" s="90" t="s">
        <v>190</v>
      </c>
      <c r="E39" s="323">
        <v>0</v>
      </c>
      <c r="F39" s="255">
        <v>0</v>
      </c>
      <c r="G39" s="101">
        <f t="shared" si="13"/>
        <v>0</v>
      </c>
      <c r="H39" s="323">
        <v>0</v>
      </c>
      <c r="I39" s="99">
        <f t="shared" si="14"/>
        <v>0</v>
      </c>
      <c r="J39" s="249">
        <v>0</v>
      </c>
      <c r="K39" s="257">
        <f t="shared" si="0"/>
        <v>0</v>
      </c>
      <c r="L39" s="257">
        <f t="shared" si="16"/>
        <v>0</v>
      </c>
      <c r="M39" s="257">
        <f t="shared" si="1"/>
        <v>0</v>
      </c>
      <c r="N39" s="260">
        <f t="shared" si="15"/>
        <v>0</v>
      </c>
    </row>
    <row r="40" spans="1:14" ht="13" x14ac:dyDescent="0.3">
      <c r="A40" s="89">
        <v>40</v>
      </c>
      <c r="C40" s="126" t="s">
        <v>67</v>
      </c>
      <c r="E40" s="319">
        <f>SUM(E28:E39)</f>
        <v>0</v>
      </c>
      <c r="F40" s="114"/>
      <c r="G40" s="319">
        <f>SUM(G28:G39)</f>
        <v>0</v>
      </c>
      <c r="H40" s="319">
        <f>SUM(H28:H39)</f>
        <v>0</v>
      </c>
      <c r="I40" s="319">
        <f>SUM(I28:I39)</f>
        <v>0</v>
      </c>
      <c r="J40" s="251"/>
      <c r="K40" s="319">
        <f>SUM(K28:K39)</f>
        <v>0</v>
      </c>
      <c r="L40" s="319">
        <f>SUM(L28:L39)</f>
        <v>0</v>
      </c>
      <c r="M40" s="319">
        <f t="shared" ref="M40" si="17">SUM(M28:M39)</f>
        <v>0</v>
      </c>
      <c r="N40" s="319">
        <f>SUM(N28:N39)</f>
        <v>0</v>
      </c>
    </row>
    <row r="41" spans="1:14" x14ac:dyDescent="0.25">
      <c r="A41" s="89">
        <v>41</v>
      </c>
      <c r="E41" s="88"/>
      <c r="F41" s="254"/>
      <c r="G41" s="88"/>
      <c r="H41" s="88"/>
      <c r="I41" s="88"/>
      <c r="J41" s="354"/>
      <c r="K41" s="257"/>
      <c r="L41" s="257"/>
      <c r="M41" s="257"/>
      <c r="N41" s="234"/>
    </row>
    <row r="42" spans="1:14" ht="13" x14ac:dyDescent="0.3">
      <c r="A42" s="89">
        <v>42</v>
      </c>
      <c r="C42" s="126" t="s">
        <v>78</v>
      </c>
      <c r="D42" s="126"/>
      <c r="E42" s="88"/>
      <c r="F42" s="254"/>
      <c r="G42" s="88"/>
      <c r="H42" s="88"/>
      <c r="I42" s="88"/>
      <c r="J42" s="354"/>
      <c r="K42" s="257"/>
      <c r="L42" s="257"/>
      <c r="M42" s="257"/>
      <c r="N42" s="234"/>
    </row>
    <row r="43" spans="1:14" x14ac:dyDescent="0.25">
      <c r="A43" s="89">
        <v>43</v>
      </c>
      <c r="B43" s="80">
        <v>389</v>
      </c>
      <c r="C43" s="82" t="s">
        <v>185</v>
      </c>
      <c r="D43" s="82"/>
      <c r="E43" s="321">
        <v>0</v>
      </c>
      <c r="F43" s="253">
        <v>0</v>
      </c>
      <c r="G43" s="324">
        <f t="shared" ref="G43:G53" si="18">E43*F43</f>
        <v>0</v>
      </c>
      <c r="H43" s="321">
        <v>0</v>
      </c>
      <c r="I43" s="316">
        <f t="shared" ref="I43:I53" si="19">E43-H43</f>
        <v>0</v>
      </c>
      <c r="J43" s="352">
        <v>0</v>
      </c>
      <c r="K43" s="240">
        <f t="shared" si="0"/>
        <v>0</v>
      </c>
      <c r="L43" s="240">
        <f>G43*J43</f>
        <v>0</v>
      </c>
      <c r="M43" s="240">
        <f t="shared" si="1"/>
        <v>0</v>
      </c>
      <c r="N43" s="247">
        <f t="shared" ref="N43:N53" si="20">I43*J43</f>
        <v>0</v>
      </c>
    </row>
    <row r="44" spans="1:14" x14ac:dyDescent="0.25">
      <c r="A44" s="89">
        <v>44</v>
      </c>
      <c r="B44" s="80">
        <v>390</v>
      </c>
      <c r="C44" s="82" t="s">
        <v>68</v>
      </c>
      <c r="D44" s="82"/>
      <c r="E44" s="314">
        <v>0</v>
      </c>
      <c r="F44" s="253">
        <v>0</v>
      </c>
      <c r="G44" s="313">
        <f t="shared" si="18"/>
        <v>0</v>
      </c>
      <c r="H44" s="314">
        <v>0</v>
      </c>
      <c r="I44" s="101">
        <f t="shared" si="19"/>
        <v>0</v>
      </c>
      <c r="J44" s="352">
        <v>0</v>
      </c>
      <c r="K44" s="257">
        <f t="shared" si="0"/>
        <v>0</v>
      </c>
      <c r="L44" s="257">
        <f t="shared" ref="L44:L53" si="21">G44*J44</f>
        <v>0</v>
      </c>
      <c r="M44" s="257">
        <f t="shared" si="1"/>
        <v>0</v>
      </c>
      <c r="N44" s="260">
        <f t="shared" si="20"/>
        <v>0</v>
      </c>
    </row>
    <row r="45" spans="1:14" x14ac:dyDescent="0.25">
      <c r="A45" s="89">
        <v>45</v>
      </c>
      <c r="B45" s="80">
        <v>391</v>
      </c>
      <c r="C45" s="82" t="s">
        <v>191</v>
      </c>
      <c r="D45" s="82"/>
      <c r="E45" s="314">
        <v>0</v>
      </c>
      <c r="F45" s="253">
        <v>0</v>
      </c>
      <c r="G45" s="313">
        <f t="shared" si="18"/>
        <v>0</v>
      </c>
      <c r="H45" s="314">
        <v>0</v>
      </c>
      <c r="I45" s="101">
        <f t="shared" si="19"/>
        <v>0</v>
      </c>
      <c r="J45" s="352">
        <v>0</v>
      </c>
      <c r="K45" s="257">
        <f t="shared" si="0"/>
        <v>0</v>
      </c>
      <c r="L45" s="257">
        <f t="shared" si="21"/>
        <v>0</v>
      </c>
      <c r="M45" s="257">
        <f t="shared" si="1"/>
        <v>0</v>
      </c>
      <c r="N45" s="260">
        <f t="shared" si="20"/>
        <v>0</v>
      </c>
    </row>
    <row r="46" spans="1:14" x14ac:dyDescent="0.25">
      <c r="A46" s="89">
        <v>46</v>
      </c>
      <c r="B46" s="80">
        <v>392</v>
      </c>
      <c r="C46" s="82" t="s">
        <v>79</v>
      </c>
      <c r="D46" s="82"/>
      <c r="E46" s="314">
        <v>0</v>
      </c>
      <c r="F46" s="253">
        <v>0</v>
      </c>
      <c r="G46" s="313">
        <f t="shared" si="18"/>
        <v>0</v>
      </c>
      <c r="H46" s="314">
        <v>0</v>
      </c>
      <c r="I46" s="101">
        <f t="shared" si="19"/>
        <v>0</v>
      </c>
      <c r="J46" s="352">
        <v>0</v>
      </c>
      <c r="K46" s="257">
        <f t="shared" si="0"/>
        <v>0</v>
      </c>
      <c r="L46" s="257">
        <f t="shared" si="21"/>
        <v>0</v>
      </c>
      <c r="M46" s="257">
        <f t="shared" si="1"/>
        <v>0</v>
      </c>
      <c r="N46" s="260">
        <f t="shared" si="20"/>
        <v>0</v>
      </c>
    </row>
    <row r="47" spans="1:14" x14ac:dyDescent="0.25">
      <c r="A47" s="89">
        <v>47</v>
      </c>
      <c r="B47" s="80">
        <v>393</v>
      </c>
      <c r="C47" s="82" t="s">
        <v>192</v>
      </c>
      <c r="D47" s="82"/>
      <c r="E47" s="323">
        <v>0</v>
      </c>
      <c r="F47" s="255">
        <v>0</v>
      </c>
      <c r="G47" s="101">
        <f t="shared" si="18"/>
        <v>0</v>
      </c>
      <c r="H47" s="323">
        <v>0</v>
      </c>
      <c r="I47" s="101">
        <f t="shared" si="19"/>
        <v>0</v>
      </c>
      <c r="J47" s="352">
        <v>0</v>
      </c>
      <c r="K47" s="257">
        <f t="shared" si="0"/>
        <v>0</v>
      </c>
      <c r="L47" s="257">
        <f t="shared" si="21"/>
        <v>0</v>
      </c>
      <c r="M47" s="257">
        <f t="shared" si="1"/>
        <v>0</v>
      </c>
      <c r="N47" s="260">
        <f t="shared" si="20"/>
        <v>0</v>
      </c>
    </row>
    <row r="48" spans="1:14" x14ac:dyDescent="0.25">
      <c r="A48" s="89">
        <v>48</v>
      </c>
      <c r="B48" s="80">
        <v>394</v>
      </c>
      <c r="C48" s="82" t="s">
        <v>193</v>
      </c>
      <c r="D48" s="82"/>
      <c r="E48" s="323">
        <v>0</v>
      </c>
      <c r="F48" s="255">
        <v>0</v>
      </c>
      <c r="G48" s="101">
        <f t="shared" si="18"/>
        <v>0</v>
      </c>
      <c r="H48" s="323">
        <v>0</v>
      </c>
      <c r="I48" s="101">
        <f t="shared" si="19"/>
        <v>0</v>
      </c>
      <c r="J48" s="352">
        <v>0</v>
      </c>
      <c r="K48" s="257">
        <f t="shared" si="0"/>
        <v>0</v>
      </c>
      <c r="L48" s="257">
        <f t="shared" si="21"/>
        <v>0</v>
      </c>
      <c r="M48" s="257">
        <f t="shared" si="1"/>
        <v>0</v>
      </c>
      <c r="N48" s="260">
        <f t="shared" si="20"/>
        <v>0</v>
      </c>
    </row>
    <row r="49" spans="1:14" x14ac:dyDescent="0.25">
      <c r="A49" s="89">
        <v>49</v>
      </c>
      <c r="B49" s="80">
        <v>395</v>
      </c>
      <c r="C49" s="82" t="s">
        <v>194</v>
      </c>
      <c r="D49" s="82"/>
      <c r="E49" s="323">
        <v>0</v>
      </c>
      <c r="F49" s="255">
        <v>0</v>
      </c>
      <c r="G49" s="101">
        <f t="shared" si="18"/>
        <v>0</v>
      </c>
      <c r="H49" s="323">
        <v>0</v>
      </c>
      <c r="I49" s="101">
        <f t="shared" si="19"/>
        <v>0</v>
      </c>
      <c r="J49" s="352">
        <v>0</v>
      </c>
      <c r="K49" s="257">
        <f t="shared" si="0"/>
        <v>0</v>
      </c>
      <c r="L49" s="257">
        <f t="shared" si="21"/>
        <v>0</v>
      </c>
      <c r="M49" s="257">
        <f t="shared" si="1"/>
        <v>0</v>
      </c>
      <c r="N49" s="260">
        <f t="shared" si="20"/>
        <v>0</v>
      </c>
    </row>
    <row r="50" spans="1:14" x14ac:dyDescent="0.25">
      <c r="A50" s="89">
        <v>50</v>
      </c>
      <c r="B50" s="80">
        <v>396</v>
      </c>
      <c r="C50" s="82" t="s">
        <v>195</v>
      </c>
      <c r="D50" s="82"/>
      <c r="E50" s="323">
        <v>0</v>
      </c>
      <c r="F50" s="255">
        <v>0</v>
      </c>
      <c r="G50" s="101">
        <f t="shared" si="18"/>
        <v>0</v>
      </c>
      <c r="H50" s="323">
        <v>0</v>
      </c>
      <c r="I50" s="101">
        <f t="shared" si="19"/>
        <v>0</v>
      </c>
      <c r="J50" s="352">
        <v>0</v>
      </c>
      <c r="K50" s="257">
        <f t="shared" si="0"/>
        <v>0</v>
      </c>
      <c r="L50" s="257">
        <f t="shared" si="21"/>
        <v>0</v>
      </c>
      <c r="M50" s="257">
        <f t="shared" si="1"/>
        <v>0</v>
      </c>
      <c r="N50" s="260">
        <f t="shared" si="20"/>
        <v>0</v>
      </c>
    </row>
    <row r="51" spans="1:14" x14ac:dyDescent="0.25">
      <c r="A51" s="89">
        <v>51</v>
      </c>
      <c r="B51" s="80">
        <v>397</v>
      </c>
      <c r="C51" s="82" t="s">
        <v>73</v>
      </c>
      <c r="D51" s="82"/>
      <c r="E51" s="323">
        <v>0</v>
      </c>
      <c r="F51" s="255">
        <v>0</v>
      </c>
      <c r="G51" s="101">
        <f t="shared" si="18"/>
        <v>0</v>
      </c>
      <c r="H51" s="323">
        <v>0</v>
      </c>
      <c r="I51" s="101">
        <f t="shared" si="19"/>
        <v>0</v>
      </c>
      <c r="J51" s="352">
        <v>0</v>
      </c>
      <c r="K51" s="257">
        <f t="shared" si="0"/>
        <v>0</v>
      </c>
      <c r="L51" s="257">
        <f t="shared" si="21"/>
        <v>0</v>
      </c>
      <c r="M51" s="257">
        <f t="shared" si="1"/>
        <v>0</v>
      </c>
      <c r="N51" s="260">
        <f t="shared" si="20"/>
        <v>0</v>
      </c>
    </row>
    <row r="52" spans="1:14" x14ac:dyDescent="0.25">
      <c r="A52" s="89">
        <v>52</v>
      </c>
      <c r="B52" s="80">
        <v>398</v>
      </c>
      <c r="C52" s="82" t="s">
        <v>196</v>
      </c>
      <c r="D52" s="82"/>
      <c r="E52" s="323">
        <v>0</v>
      </c>
      <c r="F52" s="255">
        <v>0</v>
      </c>
      <c r="G52" s="101">
        <f t="shared" si="18"/>
        <v>0</v>
      </c>
      <c r="H52" s="323">
        <v>0</v>
      </c>
      <c r="I52" s="101">
        <f t="shared" si="19"/>
        <v>0</v>
      </c>
      <c r="J52" s="352">
        <v>0</v>
      </c>
      <c r="K52" s="257">
        <f t="shared" si="0"/>
        <v>0</v>
      </c>
      <c r="L52" s="257">
        <f t="shared" si="21"/>
        <v>0</v>
      </c>
      <c r="M52" s="257">
        <f t="shared" si="1"/>
        <v>0</v>
      </c>
      <c r="N52" s="260">
        <f t="shared" si="20"/>
        <v>0</v>
      </c>
    </row>
    <row r="53" spans="1:14" x14ac:dyDescent="0.25">
      <c r="A53" s="89">
        <v>53</v>
      </c>
      <c r="B53" s="80">
        <v>399</v>
      </c>
      <c r="C53" s="82" t="s">
        <v>197</v>
      </c>
      <c r="D53" s="82"/>
      <c r="E53" s="323">
        <v>0</v>
      </c>
      <c r="F53" s="255">
        <v>0</v>
      </c>
      <c r="G53" s="101">
        <f t="shared" si="18"/>
        <v>0</v>
      </c>
      <c r="H53" s="323">
        <v>0</v>
      </c>
      <c r="I53" s="101">
        <f t="shared" si="19"/>
        <v>0</v>
      </c>
      <c r="J53" s="352">
        <v>0</v>
      </c>
      <c r="K53" s="257">
        <f t="shared" si="0"/>
        <v>0</v>
      </c>
      <c r="L53" s="257">
        <f t="shared" si="21"/>
        <v>0</v>
      </c>
      <c r="M53" s="257">
        <f t="shared" si="1"/>
        <v>0</v>
      </c>
      <c r="N53" s="260">
        <f t="shared" si="20"/>
        <v>0</v>
      </c>
    </row>
    <row r="54" spans="1:14" ht="13" x14ac:dyDescent="0.3">
      <c r="A54" s="89">
        <v>54</v>
      </c>
      <c r="C54" s="126" t="s">
        <v>67</v>
      </c>
      <c r="D54" s="126"/>
      <c r="E54" s="319">
        <f>SUM(E43:E53)</f>
        <v>0</v>
      </c>
      <c r="F54" s="238"/>
      <c r="G54" s="319">
        <f>SUM(G43:G53)</f>
        <v>0</v>
      </c>
      <c r="H54" s="319">
        <f>SUM(H43:H53)</f>
        <v>0</v>
      </c>
      <c r="I54" s="319">
        <f>SUM(I43:I53)</f>
        <v>0</v>
      </c>
      <c r="J54" s="251"/>
      <c r="K54" s="319">
        <f t="shared" ref="K54:L54" si="22">SUM(K43:K53)</f>
        <v>0</v>
      </c>
      <c r="L54" s="319">
        <f t="shared" si="22"/>
        <v>0</v>
      </c>
      <c r="M54" s="319">
        <f t="shared" ref="M54" si="23">SUM(M43:M53)</f>
        <v>0</v>
      </c>
      <c r="N54" s="319">
        <f t="shared" ref="N54" si="24">SUM(N43:N53)</f>
        <v>0</v>
      </c>
    </row>
    <row r="55" spans="1:14" x14ac:dyDescent="0.25">
      <c r="A55" s="89">
        <v>55</v>
      </c>
      <c r="C55" s="82"/>
      <c r="D55" s="82"/>
      <c r="E55" s="97"/>
      <c r="F55" s="239"/>
      <c r="G55" s="98"/>
      <c r="H55" s="97"/>
      <c r="I55" s="98"/>
      <c r="J55" s="114"/>
      <c r="K55" s="257"/>
      <c r="L55" s="257"/>
      <c r="M55" s="109"/>
      <c r="N55" s="247"/>
    </row>
    <row r="56" spans="1:14" ht="13.5" thickBot="1" x14ac:dyDescent="0.35">
      <c r="A56" s="89">
        <v>56</v>
      </c>
      <c r="C56" s="126" t="s">
        <v>81</v>
      </c>
      <c r="D56" s="126"/>
      <c r="E56" s="322">
        <f t="shared" ref="E56" si="25">+E15+E25+E54+E40</f>
        <v>0</v>
      </c>
      <c r="F56" s="238"/>
      <c r="G56" s="322">
        <f>+G15+G25+G54+G40</f>
        <v>0</v>
      </c>
      <c r="H56" s="322">
        <f t="shared" ref="H56:N56" si="26">+H15+H25+H54+H40</f>
        <v>0</v>
      </c>
      <c r="I56" s="322">
        <f t="shared" si="26"/>
        <v>0</v>
      </c>
      <c r="J56" s="251"/>
      <c r="K56" s="322">
        <f t="shared" si="26"/>
        <v>0</v>
      </c>
      <c r="L56" s="322">
        <f t="shared" si="26"/>
        <v>0</v>
      </c>
      <c r="M56" s="322">
        <f t="shared" si="26"/>
        <v>0</v>
      </c>
      <c r="N56" s="322">
        <f t="shared" si="26"/>
        <v>0</v>
      </c>
    </row>
    <row r="57" spans="1:14" ht="13" thickTop="1" x14ac:dyDescent="0.25">
      <c r="A57" s="89">
        <v>57</v>
      </c>
      <c r="C57" s="82" t="s">
        <v>198</v>
      </c>
      <c r="D57" s="231"/>
      <c r="E57" s="100"/>
      <c r="F57" s="352">
        <v>0</v>
      </c>
      <c r="G57" s="101">
        <f>E57*F57</f>
        <v>0</v>
      </c>
      <c r="H57" s="360"/>
      <c r="I57" s="101">
        <f>E57-H57</f>
        <v>0</v>
      </c>
      <c r="J57" s="352">
        <v>0</v>
      </c>
      <c r="K57" s="257">
        <f>E57*J57</f>
        <v>0</v>
      </c>
      <c r="L57" s="257">
        <f>G57*J57</f>
        <v>0</v>
      </c>
      <c r="M57" s="109">
        <f>H57*J57</f>
        <v>0</v>
      </c>
      <c r="N57" s="363">
        <f>I57*J57</f>
        <v>0</v>
      </c>
    </row>
    <row r="58" spans="1:14" ht="13.5" thickBot="1" x14ac:dyDescent="0.35">
      <c r="A58" s="89">
        <v>58</v>
      </c>
      <c r="C58" s="126" t="s">
        <v>82</v>
      </c>
      <c r="D58" s="126"/>
      <c r="E58" s="322">
        <f>E56+E57</f>
        <v>0</v>
      </c>
      <c r="F58" s="94"/>
      <c r="G58" s="316">
        <f>G56+G57</f>
        <v>0</v>
      </c>
      <c r="H58" s="316">
        <f t="shared" ref="H58:N58" si="27">H56+H57</f>
        <v>0</v>
      </c>
      <c r="I58" s="316">
        <f t="shared" si="27"/>
        <v>0</v>
      </c>
      <c r="J58" s="30"/>
      <c r="K58" s="316">
        <f t="shared" si="27"/>
        <v>0</v>
      </c>
      <c r="L58" s="316">
        <f t="shared" si="27"/>
        <v>0</v>
      </c>
      <c r="M58" s="316">
        <f t="shared" si="27"/>
        <v>0</v>
      </c>
      <c r="N58" s="316">
        <f t="shared" si="27"/>
        <v>0</v>
      </c>
    </row>
    <row r="59" spans="1:14" ht="13" thickTop="1" x14ac:dyDescent="0.25">
      <c r="A59" s="89"/>
      <c r="F59" s="237"/>
      <c r="G59" s="81"/>
      <c r="J59" s="114"/>
      <c r="K59" s="351"/>
      <c r="L59" s="351"/>
      <c r="M59" s="109"/>
      <c r="N59" s="84"/>
    </row>
    <row r="60" spans="1:14" x14ac:dyDescent="0.25">
      <c r="A60" s="89"/>
      <c r="F60" s="237"/>
      <c r="G60" s="81"/>
      <c r="J60" s="114"/>
      <c r="K60" s="351"/>
      <c r="L60" s="351"/>
      <c r="M60" s="109"/>
    </row>
    <row r="61" spans="1:14" x14ac:dyDescent="0.25">
      <c r="A61" s="89"/>
      <c r="B61" s="81"/>
      <c r="C61" s="81"/>
      <c r="F61" s="237"/>
      <c r="G61" s="81"/>
      <c r="J61" s="114"/>
      <c r="K61" s="351"/>
      <c r="L61" s="351"/>
      <c r="M61" s="109"/>
    </row>
    <row r="62" spans="1:14" x14ac:dyDescent="0.25">
      <c r="A62" s="89"/>
      <c r="F62" s="237"/>
      <c r="G62" s="81"/>
      <c r="J62" s="114"/>
      <c r="K62" s="351"/>
      <c r="L62" s="351"/>
      <c r="M62" s="109"/>
    </row>
    <row r="63" spans="1:14" x14ac:dyDescent="0.25">
      <c r="A63" s="89"/>
      <c r="F63" s="237"/>
      <c r="G63" s="81"/>
      <c r="J63" s="114"/>
      <c r="K63" s="351"/>
      <c r="L63" s="351"/>
      <c r="M63" s="109"/>
    </row>
    <row r="64" spans="1:14" x14ac:dyDescent="0.25">
      <c r="A64" s="89"/>
      <c r="F64" s="237"/>
      <c r="G64" s="81"/>
      <c r="J64" s="114"/>
      <c r="K64" s="254"/>
      <c r="L64" s="254"/>
      <c r="M64" s="246"/>
    </row>
    <row r="65" spans="3:12" x14ac:dyDescent="0.25">
      <c r="F65" s="237"/>
      <c r="G65" s="81"/>
      <c r="J65" s="254"/>
      <c r="K65" s="254"/>
      <c r="L65" s="254"/>
    </row>
    <row r="66" spans="3:12" x14ac:dyDescent="0.25">
      <c r="F66" s="237"/>
      <c r="G66" s="81"/>
      <c r="J66" s="254"/>
      <c r="K66" s="254"/>
      <c r="L66" s="254"/>
    </row>
    <row r="67" spans="3:12" x14ac:dyDescent="0.25">
      <c r="F67" s="237"/>
      <c r="G67" s="81"/>
      <c r="J67" s="254"/>
      <c r="K67" s="254"/>
      <c r="L67" s="254"/>
    </row>
    <row r="68" spans="3:12" ht="13" x14ac:dyDescent="0.3">
      <c r="C68" s="138"/>
      <c r="F68" s="237"/>
      <c r="G68" s="81"/>
      <c r="J68" s="254"/>
      <c r="K68" s="254"/>
      <c r="L68" s="254"/>
    </row>
    <row r="69" spans="3:12" x14ac:dyDescent="0.25">
      <c r="F69" s="237"/>
      <c r="G69" s="81"/>
      <c r="J69" s="254"/>
      <c r="K69" s="254"/>
      <c r="L69" s="254"/>
    </row>
    <row r="70" spans="3:12" x14ac:dyDescent="0.25">
      <c r="F70" s="237"/>
      <c r="G70" s="81"/>
      <c r="J70" s="254"/>
      <c r="K70" s="254"/>
      <c r="L70" s="254"/>
    </row>
    <row r="71" spans="3:12" x14ac:dyDescent="0.25">
      <c r="F71" s="237"/>
      <c r="G71" s="81"/>
      <c r="J71" s="254"/>
      <c r="K71" s="254"/>
      <c r="L71" s="254"/>
    </row>
    <row r="72" spans="3:12" x14ac:dyDescent="0.25">
      <c r="F72" s="237"/>
      <c r="G72" s="81"/>
      <c r="J72" s="254"/>
      <c r="K72" s="254"/>
      <c r="L72" s="254"/>
    </row>
    <row r="73" spans="3:12" x14ac:dyDescent="0.25">
      <c r="F73" s="237"/>
      <c r="G73" s="81"/>
      <c r="J73" s="254"/>
      <c r="K73" s="254"/>
      <c r="L73" s="254"/>
    </row>
    <row r="74" spans="3:12" x14ac:dyDescent="0.25">
      <c r="F74" s="237"/>
      <c r="G74" s="81"/>
      <c r="J74" s="254"/>
      <c r="K74" s="254"/>
      <c r="L74" s="254"/>
    </row>
    <row r="75" spans="3:12" x14ac:dyDescent="0.25">
      <c r="F75" s="237"/>
      <c r="G75" s="81"/>
      <c r="J75" s="254"/>
      <c r="K75" s="254"/>
      <c r="L75" s="254"/>
    </row>
    <row r="76" spans="3:12" x14ac:dyDescent="0.25">
      <c r="G76" s="81"/>
      <c r="J76" s="254"/>
      <c r="K76" s="254"/>
      <c r="L76" s="254"/>
    </row>
    <row r="77" spans="3:12" x14ac:dyDescent="0.25">
      <c r="G77" s="81"/>
      <c r="J77" s="254"/>
      <c r="K77" s="254"/>
      <c r="L77" s="254"/>
    </row>
    <row r="78" spans="3:12" x14ac:dyDescent="0.25">
      <c r="G78" s="81"/>
      <c r="J78" s="254"/>
      <c r="K78" s="254"/>
      <c r="L78" s="254"/>
    </row>
    <row r="79" spans="3:12" x14ac:dyDescent="0.25">
      <c r="G79" s="81"/>
      <c r="J79" s="254"/>
      <c r="K79" s="254"/>
      <c r="L79" s="254"/>
    </row>
    <row r="80" spans="3:12" x14ac:dyDescent="0.25">
      <c r="G80" s="81"/>
      <c r="J80" s="254"/>
      <c r="K80" s="254"/>
      <c r="L80" s="254"/>
    </row>
    <row r="81" spans="7:12" x14ac:dyDescent="0.25">
      <c r="G81" s="81"/>
      <c r="K81" s="248"/>
      <c r="L81" s="248"/>
    </row>
    <row r="82" spans="7:12" x14ac:dyDescent="0.25">
      <c r="G82" s="81"/>
      <c r="K82" s="248"/>
      <c r="L82" s="248"/>
    </row>
    <row r="83" spans="7:12" x14ac:dyDescent="0.25">
      <c r="G83" s="81"/>
      <c r="K83" s="248"/>
      <c r="L83" s="248"/>
    </row>
    <row r="84" spans="7:12" x14ac:dyDescent="0.25">
      <c r="G84" s="81"/>
      <c r="K84" s="248"/>
      <c r="L84" s="248"/>
    </row>
    <row r="85" spans="7:12" x14ac:dyDescent="0.25">
      <c r="G85" s="81"/>
      <c r="K85" s="248"/>
      <c r="L85" s="248"/>
    </row>
    <row r="86" spans="7:12" x14ac:dyDescent="0.25">
      <c r="G86" s="81"/>
      <c r="K86" s="248"/>
      <c r="L86" s="248"/>
    </row>
    <row r="87" spans="7:12" x14ac:dyDescent="0.25">
      <c r="G87" s="81"/>
      <c r="K87" s="248"/>
      <c r="L87" s="248"/>
    </row>
    <row r="88" spans="7:12" x14ac:dyDescent="0.25">
      <c r="G88" s="81"/>
      <c r="K88" s="248"/>
      <c r="L88" s="248"/>
    </row>
    <row r="89" spans="7:12" x14ac:dyDescent="0.25">
      <c r="G89" s="81"/>
      <c r="K89" s="248"/>
      <c r="L89" s="248"/>
    </row>
    <row r="90" spans="7:12" x14ac:dyDescent="0.25">
      <c r="G90" s="81"/>
      <c r="K90" s="248"/>
      <c r="L90" s="248"/>
    </row>
    <row r="91" spans="7:12" x14ac:dyDescent="0.25">
      <c r="G91" s="81"/>
      <c r="K91" s="248"/>
      <c r="L91" s="248"/>
    </row>
    <row r="92" spans="7:12" x14ac:dyDescent="0.25">
      <c r="G92" s="81"/>
      <c r="K92" s="248"/>
      <c r="L92" s="248"/>
    </row>
    <row r="93" spans="7:12" x14ac:dyDescent="0.25">
      <c r="G93" s="81"/>
      <c r="K93" s="248"/>
      <c r="L93" s="248"/>
    </row>
    <row r="94" spans="7:12" x14ac:dyDescent="0.25">
      <c r="G94" s="81"/>
      <c r="K94" s="248"/>
      <c r="L94" s="248"/>
    </row>
    <row r="95" spans="7:12" x14ac:dyDescent="0.25">
      <c r="G95" s="81"/>
      <c r="K95" s="248"/>
      <c r="L95" s="248"/>
    </row>
    <row r="96" spans="7:12" x14ac:dyDescent="0.25">
      <c r="G96" s="81"/>
      <c r="K96" s="248"/>
      <c r="L96" s="248"/>
    </row>
    <row r="97" spans="7:12" x14ac:dyDescent="0.25">
      <c r="G97" s="81"/>
      <c r="K97" s="248"/>
      <c r="L97" s="248"/>
    </row>
    <row r="98" spans="7:12" x14ac:dyDescent="0.25">
      <c r="G98" s="81"/>
      <c r="K98" s="248"/>
      <c r="L98" s="248"/>
    </row>
    <row r="99" spans="7:12" x14ac:dyDescent="0.25">
      <c r="G99" s="81"/>
      <c r="K99" s="248"/>
      <c r="L99" s="248"/>
    </row>
    <row r="100" spans="7:12" x14ac:dyDescent="0.25">
      <c r="G100" s="81"/>
      <c r="K100" s="248"/>
      <c r="L100" s="248"/>
    </row>
    <row r="101" spans="7:12" x14ac:dyDescent="0.25">
      <c r="G101" s="81"/>
      <c r="K101" s="248"/>
      <c r="L101" s="248"/>
    </row>
    <row r="102" spans="7:12" x14ac:dyDescent="0.25">
      <c r="G102" s="81"/>
      <c r="K102" s="248"/>
      <c r="L102" s="248"/>
    </row>
    <row r="103" spans="7:12" x14ac:dyDescent="0.25">
      <c r="G103" s="81"/>
      <c r="K103" s="248"/>
      <c r="L103" s="248"/>
    </row>
    <row r="104" spans="7:12" x14ac:dyDescent="0.25">
      <c r="G104" s="81"/>
      <c r="K104" s="248"/>
      <c r="L104" s="248"/>
    </row>
    <row r="105" spans="7:12" x14ac:dyDescent="0.25">
      <c r="G105" s="81"/>
      <c r="K105" s="248"/>
      <c r="L105" s="248"/>
    </row>
    <row r="106" spans="7:12" x14ac:dyDescent="0.25">
      <c r="G106" s="81"/>
      <c r="K106" s="248"/>
      <c r="L106" s="248"/>
    </row>
    <row r="107" spans="7:12" x14ac:dyDescent="0.25">
      <c r="G107" s="81"/>
      <c r="K107" s="248"/>
      <c r="L107" s="248"/>
    </row>
    <row r="108" spans="7:12" x14ac:dyDescent="0.25">
      <c r="G108" s="81"/>
    </row>
    <row r="109" spans="7:12" x14ac:dyDescent="0.25">
      <c r="G109" s="81"/>
    </row>
    <row r="110" spans="7:12" x14ac:dyDescent="0.25">
      <c r="G110" s="81"/>
    </row>
    <row r="111" spans="7:12" x14ac:dyDescent="0.25">
      <c r="G111" s="81"/>
    </row>
    <row r="112" spans="7:12" x14ac:dyDescent="0.25">
      <c r="G112" s="81"/>
    </row>
    <row r="113" spans="7:7" x14ac:dyDescent="0.25">
      <c r="G113" s="81"/>
    </row>
  </sheetData>
  <mergeCells count="4">
    <mergeCell ref="A1:N1"/>
    <mergeCell ref="A2:N2"/>
    <mergeCell ref="A3:N3"/>
    <mergeCell ref="A4:N4"/>
  </mergeCells>
  <pageMargins left="0.75" right="0.25" top="1" bottom="1" header="0.5" footer="0.5"/>
  <pageSetup scale="54" fitToHeight="0" orientation="landscape" r:id="rId1"/>
  <headerFooter alignWithMargins="0">
    <oddFooter>&amp;C&amp;A&amp;RPage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P59"/>
  <sheetViews>
    <sheetView view="pageBreakPreview" zoomScaleNormal="85" zoomScaleSheetLayoutView="100" zoomScalePageLayoutView="8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6" width="14.26953125" style="70" customWidth="1"/>
    <col min="7" max="9" width="16.7265625" style="70" customWidth="1"/>
    <col min="10" max="10" width="10.7265625" style="254" customWidth="1"/>
    <col min="11" max="13" width="16.7265625" style="235" customWidth="1"/>
    <col min="14" max="14" width="15.54296875" style="70" customWidth="1"/>
    <col min="15" max="242" width="9.26953125" style="70"/>
    <col min="243" max="243" width="6" style="70" customWidth="1"/>
    <col min="244" max="244" width="11.26953125" style="70" customWidth="1"/>
    <col min="245" max="245" width="12.54296875" style="70" bestFit="1" customWidth="1"/>
    <col min="246" max="246" width="56.54296875" style="70" customWidth="1"/>
    <col min="247" max="247" width="4.54296875" style="70" customWidth="1"/>
    <col min="248" max="248" width="15.7265625" style="70" customWidth="1"/>
    <col min="249" max="257" width="16.7265625" style="70" customWidth="1"/>
    <col min="258" max="258" width="35.54296875" style="70" bestFit="1" customWidth="1"/>
    <col min="259" max="259" width="16.26953125" style="70" customWidth="1"/>
    <col min="260" max="260" width="15.453125" style="70" customWidth="1"/>
    <col min="261" max="261" width="15.453125" style="70" bestFit="1" customWidth="1"/>
    <col min="262" max="262" width="2.7265625" style="70" customWidth="1"/>
    <col min="263" max="263" width="9.26953125" style="70"/>
    <col min="264" max="264" width="35.453125" style="70" bestFit="1" customWidth="1"/>
    <col min="265" max="265" width="18.26953125" style="70" bestFit="1" customWidth="1"/>
    <col min="266" max="266" width="26.7265625" style="70" bestFit="1" customWidth="1"/>
    <col min="267" max="267" width="17.26953125" style="70" bestFit="1" customWidth="1"/>
    <col min="268" max="268" width="18" style="70" bestFit="1" customWidth="1"/>
    <col min="269" max="269" width="18.26953125" style="70" bestFit="1" customWidth="1"/>
    <col min="270" max="270" width="14.26953125" style="70" bestFit="1" customWidth="1"/>
    <col min="271" max="498" width="9.26953125" style="70"/>
    <col min="499" max="499" width="6" style="70" customWidth="1"/>
    <col min="500" max="500" width="11.26953125" style="70" customWidth="1"/>
    <col min="501" max="501" width="12.54296875" style="70" bestFit="1" customWidth="1"/>
    <col min="502" max="502" width="56.54296875" style="70" customWidth="1"/>
    <col min="503" max="503" width="4.54296875" style="70" customWidth="1"/>
    <col min="504" max="504" width="15.7265625" style="70" customWidth="1"/>
    <col min="505" max="513" width="16.7265625" style="70" customWidth="1"/>
    <col min="514" max="514" width="35.54296875" style="70" bestFit="1" customWidth="1"/>
    <col min="515" max="515" width="16.26953125" style="70" customWidth="1"/>
    <col min="516" max="516" width="15.453125" style="70" customWidth="1"/>
    <col min="517" max="517" width="15.453125" style="70" bestFit="1" customWidth="1"/>
    <col min="518" max="518" width="2.7265625" style="70" customWidth="1"/>
    <col min="519" max="519" width="9.26953125" style="70"/>
    <col min="520" max="520" width="35.453125" style="70" bestFit="1" customWidth="1"/>
    <col min="521" max="521" width="18.26953125" style="70" bestFit="1" customWidth="1"/>
    <col min="522" max="522" width="26.7265625" style="70" bestFit="1" customWidth="1"/>
    <col min="523" max="523" width="17.26953125" style="70" bestFit="1" customWidth="1"/>
    <col min="524" max="524" width="18" style="70" bestFit="1" customWidth="1"/>
    <col min="525" max="525" width="18.26953125" style="70" bestFit="1" customWidth="1"/>
    <col min="526" max="526" width="14.26953125" style="70" bestFit="1" customWidth="1"/>
    <col min="527" max="754" width="9.26953125" style="70"/>
    <col min="755" max="755" width="6" style="70" customWidth="1"/>
    <col min="756" max="756" width="11.26953125" style="70" customWidth="1"/>
    <col min="757" max="757" width="12.54296875" style="70" bestFit="1" customWidth="1"/>
    <col min="758" max="758" width="56.54296875" style="70" customWidth="1"/>
    <col min="759" max="759" width="4.54296875" style="70" customWidth="1"/>
    <col min="760" max="760" width="15.7265625" style="70" customWidth="1"/>
    <col min="761" max="769" width="16.7265625" style="70" customWidth="1"/>
    <col min="770" max="770" width="35.54296875" style="70" bestFit="1" customWidth="1"/>
    <col min="771" max="771" width="16.26953125" style="70" customWidth="1"/>
    <col min="772" max="772" width="15.453125" style="70" customWidth="1"/>
    <col min="773" max="773" width="15.453125" style="70" bestFit="1" customWidth="1"/>
    <col min="774" max="774" width="2.7265625" style="70" customWidth="1"/>
    <col min="775" max="775" width="9.26953125" style="70"/>
    <col min="776" max="776" width="35.453125" style="70" bestFit="1" customWidth="1"/>
    <col min="777" max="777" width="18.26953125" style="70" bestFit="1" customWidth="1"/>
    <col min="778" max="778" width="26.7265625" style="70" bestFit="1" customWidth="1"/>
    <col min="779" max="779" width="17.26953125" style="70" bestFit="1" customWidth="1"/>
    <col min="780" max="780" width="18" style="70" bestFit="1" customWidth="1"/>
    <col min="781" max="781" width="18.26953125" style="70" bestFit="1" customWidth="1"/>
    <col min="782" max="782" width="14.26953125" style="70" bestFit="1" customWidth="1"/>
    <col min="783" max="1010" width="9.26953125" style="70"/>
    <col min="1011" max="1011" width="6" style="70" customWidth="1"/>
    <col min="1012" max="1012" width="11.26953125" style="70" customWidth="1"/>
    <col min="1013" max="1013" width="12.54296875" style="70" bestFit="1" customWidth="1"/>
    <col min="1014" max="1014" width="56.54296875" style="70" customWidth="1"/>
    <col min="1015" max="1015" width="4.54296875" style="70" customWidth="1"/>
    <col min="1016" max="1016" width="15.7265625" style="70" customWidth="1"/>
    <col min="1017" max="1025" width="16.7265625" style="70" customWidth="1"/>
    <col min="1026" max="1026" width="35.54296875" style="70" bestFit="1" customWidth="1"/>
    <col min="1027" max="1027" width="16.26953125" style="70" customWidth="1"/>
    <col min="1028" max="1028" width="15.453125" style="70" customWidth="1"/>
    <col min="1029" max="1029" width="15.453125" style="70" bestFit="1" customWidth="1"/>
    <col min="1030" max="1030" width="2.7265625" style="70" customWidth="1"/>
    <col min="1031" max="1031" width="9.26953125" style="70"/>
    <col min="1032" max="1032" width="35.453125" style="70" bestFit="1" customWidth="1"/>
    <col min="1033" max="1033" width="18.26953125" style="70" bestFit="1" customWidth="1"/>
    <col min="1034" max="1034" width="26.7265625" style="70" bestFit="1" customWidth="1"/>
    <col min="1035" max="1035" width="17.26953125" style="70" bestFit="1" customWidth="1"/>
    <col min="1036" max="1036" width="18" style="70" bestFit="1" customWidth="1"/>
    <col min="1037" max="1037" width="18.26953125" style="70" bestFit="1" customWidth="1"/>
    <col min="1038" max="1038" width="14.26953125" style="70" bestFit="1" customWidth="1"/>
    <col min="1039" max="1266" width="9.26953125" style="70"/>
    <col min="1267" max="1267" width="6" style="70" customWidth="1"/>
    <col min="1268" max="1268" width="11.26953125" style="70" customWidth="1"/>
    <col min="1269" max="1269" width="12.54296875" style="70" bestFit="1" customWidth="1"/>
    <col min="1270" max="1270" width="56.54296875" style="70" customWidth="1"/>
    <col min="1271" max="1271" width="4.54296875" style="70" customWidth="1"/>
    <col min="1272" max="1272" width="15.7265625" style="70" customWidth="1"/>
    <col min="1273" max="1281" width="16.7265625" style="70" customWidth="1"/>
    <col min="1282" max="1282" width="35.54296875" style="70" bestFit="1" customWidth="1"/>
    <col min="1283" max="1283" width="16.26953125" style="70" customWidth="1"/>
    <col min="1284" max="1284" width="15.453125" style="70" customWidth="1"/>
    <col min="1285" max="1285" width="15.453125" style="70" bestFit="1" customWidth="1"/>
    <col min="1286" max="1286" width="2.7265625" style="70" customWidth="1"/>
    <col min="1287" max="1287" width="9.26953125" style="70"/>
    <col min="1288" max="1288" width="35.453125" style="70" bestFit="1" customWidth="1"/>
    <col min="1289" max="1289" width="18.26953125" style="70" bestFit="1" customWidth="1"/>
    <col min="1290" max="1290" width="26.7265625" style="70" bestFit="1" customWidth="1"/>
    <col min="1291" max="1291" width="17.26953125" style="70" bestFit="1" customWidth="1"/>
    <col min="1292" max="1292" width="18" style="70" bestFit="1" customWidth="1"/>
    <col min="1293" max="1293" width="18.26953125" style="70" bestFit="1" customWidth="1"/>
    <col min="1294" max="1294" width="14.26953125" style="70" bestFit="1" customWidth="1"/>
    <col min="1295" max="1522" width="9.26953125" style="70"/>
    <col min="1523" max="1523" width="6" style="70" customWidth="1"/>
    <col min="1524" max="1524" width="11.26953125" style="70" customWidth="1"/>
    <col min="1525" max="1525" width="12.54296875" style="70" bestFit="1" customWidth="1"/>
    <col min="1526" max="1526" width="56.54296875" style="70" customWidth="1"/>
    <col min="1527" max="1527" width="4.54296875" style="70" customWidth="1"/>
    <col min="1528" max="1528" width="15.7265625" style="70" customWidth="1"/>
    <col min="1529" max="1537" width="16.7265625" style="70" customWidth="1"/>
    <col min="1538" max="1538" width="35.54296875" style="70" bestFit="1" customWidth="1"/>
    <col min="1539" max="1539" width="16.26953125" style="70" customWidth="1"/>
    <col min="1540" max="1540" width="15.453125" style="70" customWidth="1"/>
    <col min="1541" max="1541" width="15.453125" style="70" bestFit="1" customWidth="1"/>
    <col min="1542" max="1542" width="2.7265625" style="70" customWidth="1"/>
    <col min="1543" max="1543" width="9.26953125" style="70"/>
    <col min="1544" max="1544" width="35.453125" style="70" bestFit="1" customWidth="1"/>
    <col min="1545" max="1545" width="18.26953125" style="70" bestFit="1" customWidth="1"/>
    <col min="1546" max="1546" width="26.7265625" style="70" bestFit="1" customWidth="1"/>
    <col min="1547" max="1547" width="17.26953125" style="70" bestFit="1" customWidth="1"/>
    <col min="1548" max="1548" width="18" style="70" bestFit="1" customWidth="1"/>
    <col min="1549" max="1549" width="18.26953125" style="70" bestFit="1" customWidth="1"/>
    <col min="1550" max="1550" width="14.26953125" style="70" bestFit="1" customWidth="1"/>
    <col min="1551" max="1778" width="9.26953125" style="70"/>
    <col min="1779" max="1779" width="6" style="70" customWidth="1"/>
    <col min="1780" max="1780" width="11.26953125" style="70" customWidth="1"/>
    <col min="1781" max="1781" width="12.54296875" style="70" bestFit="1" customWidth="1"/>
    <col min="1782" max="1782" width="56.54296875" style="70" customWidth="1"/>
    <col min="1783" max="1783" width="4.54296875" style="70" customWidth="1"/>
    <col min="1784" max="1784" width="15.7265625" style="70" customWidth="1"/>
    <col min="1785" max="1793" width="16.7265625" style="70" customWidth="1"/>
    <col min="1794" max="1794" width="35.54296875" style="70" bestFit="1" customWidth="1"/>
    <col min="1795" max="1795" width="16.26953125" style="70" customWidth="1"/>
    <col min="1796" max="1796" width="15.453125" style="70" customWidth="1"/>
    <col min="1797" max="1797" width="15.453125" style="70" bestFit="1" customWidth="1"/>
    <col min="1798" max="1798" width="2.7265625" style="70" customWidth="1"/>
    <col min="1799" max="1799" width="9.26953125" style="70"/>
    <col min="1800" max="1800" width="35.453125" style="70" bestFit="1" customWidth="1"/>
    <col min="1801" max="1801" width="18.26953125" style="70" bestFit="1" customWidth="1"/>
    <col min="1802" max="1802" width="26.7265625" style="70" bestFit="1" customWidth="1"/>
    <col min="1803" max="1803" width="17.26953125" style="70" bestFit="1" customWidth="1"/>
    <col min="1804" max="1804" width="18" style="70" bestFit="1" customWidth="1"/>
    <col min="1805" max="1805" width="18.26953125" style="70" bestFit="1" customWidth="1"/>
    <col min="1806" max="1806" width="14.26953125" style="70" bestFit="1" customWidth="1"/>
    <col min="1807" max="2034" width="9.26953125" style="70"/>
    <col min="2035" max="2035" width="6" style="70" customWidth="1"/>
    <col min="2036" max="2036" width="11.26953125" style="70" customWidth="1"/>
    <col min="2037" max="2037" width="12.54296875" style="70" bestFit="1" customWidth="1"/>
    <col min="2038" max="2038" width="56.54296875" style="70" customWidth="1"/>
    <col min="2039" max="2039" width="4.54296875" style="70" customWidth="1"/>
    <col min="2040" max="2040" width="15.7265625" style="70" customWidth="1"/>
    <col min="2041" max="2049" width="16.7265625" style="70" customWidth="1"/>
    <col min="2050" max="2050" width="35.54296875" style="70" bestFit="1" customWidth="1"/>
    <col min="2051" max="2051" width="16.26953125" style="70" customWidth="1"/>
    <col min="2052" max="2052" width="15.453125" style="70" customWidth="1"/>
    <col min="2053" max="2053" width="15.453125" style="70" bestFit="1" customWidth="1"/>
    <col min="2054" max="2054" width="2.7265625" style="70" customWidth="1"/>
    <col min="2055" max="2055" width="9.26953125" style="70"/>
    <col min="2056" max="2056" width="35.453125" style="70" bestFit="1" customWidth="1"/>
    <col min="2057" max="2057" width="18.26953125" style="70" bestFit="1" customWidth="1"/>
    <col min="2058" max="2058" width="26.7265625" style="70" bestFit="1" customWidth="1"/>
    <col min="2059" max="2059" width="17.26953125" style="70" bestFit="1" customWidth="1"/>
    <col min="2060" max="2060" width="18" style="70" bestFit="1" customWidth="1"/>
    <col min="2061" max="2061" width="18.26953125" style="70" bestFit="1" customWidth="1"/>
    <col min="2062" max="2062" width="14.26953125" style="70" bestFit="1" customWidth="1"/>
    <col min="2063" max="2290" width="9.26953125" style="70"/>
    <col min="2291" max="2291" width="6" style="70" customWidth="1"/>
    <col min="2292" max="2292" width="11.26953125" style="70" customWidth="1"/>
    <col min="2293" max="2293" width="12.54296875" style="70" bestFit="1" customWidth="1"/>
    <col min="2294" max="2294" width="56.54296875" style="70" customWidth="1"/>
    <col min="2295" max="2295" width="4.54296875" style="70" customWidth="1"/>
    <col min="2296" max="2296" width="15.7265625" style="70" customWidth="1"/>
    <col min="2297" max="2305" width="16.7265625" style="70" customWidth="1"/>
    <col min="2306" max="2306" width="35.54296875" style="70" bestFit="1" customWidth="1"/>
    <col min="2307" max="2307" width="16.26953125" style="70" customWidth="1"/>
    <col min="2308" max="2308" width="15.453125" style="70" customWidth="1"/>
    <col min="2309" max="2309" width="15.453125" style="70" bestFit="1" customWidth="1"/>
    <col min="2310" max="2310" width="2.7265625" style="70" customWidth="1"/>
    <col min="2311" max="2311" width="9.26953125" style="70"/>
    <col min="2312" max="2312" width="35.453125" style="70" bestFit="1" customWidth="1"/>
    <col min="2313" max="2313" width="18.26953125" style="70" bestFit="1" customWidth="1"/>
    <col min="2314" max="2314" width="26.7265625" style="70" bestFit="1" customWidth="1"/>
    <col min="2315" max="2315" width="17.26953125" style="70" bestFit="1" customWidth="1"/>
    <col min="2316" max="2316" width="18" style="70" bestFit="1" customWidth="1"/>
    <col min="2317" max="2317" width="18.26953125" style="70" bestFit="1" customWidth="1"/>
    <col min="2318" max="2318" width="14.26953125" style="70" bestFit="1" customWidth="1"/>
    <col min="2319" max="2546" width="9.26953125" style="70"/>
    <col min="2547" max="2547" width="6" style="70" customWidth="1"/>
    <col min="2548" max="2548" width="11.26953125" style="70" customWidth="1"/>
    <col min="2549" max="2549" width="12.54296875" style="70" bestFit="1" customWidth="1"/>
    <col min="2550" max="2550" width="56.54296875" style="70" customWidth="1"/>
    <col min="2551" max="2551" width="4.54296875" style="70" customWidth="1"/>
    <col min="2552" max="2552" width="15.7265625" style="70" customWidth="1"/>
    <col min="2553" max="2561" width="16.7265625" style="70" customWidth="1"/>
    <col min="2562" max="2562" width="35.54296875" style="70" bestFit="1" customWidth="1"/>
    <col min="2563" max="2563" width="16.26953125" style="70" customWidth="1"/>
    <col min="2564" max="2564" width="15.453125" style="70" customWidth="1"/>
    <col min="2565" max="2565" width="15.453125" style="70" bestFit="1" customWidth="1"/>
    <col min="2566" max="2566" width="2.7265625" style="70" customWidth="1"/>
    <col min="2567" max="2567" width="9.26953125" style="70"/>
    <col min="2568" max="2568" width="35.453125" style="70" bestFit="1" customWidth="1"/>
    <col min="2569" max="2569" width="18.26953125" style="70" bestFit="1" customWidth="1"/>
    <col min="2570" max="2570" width="26.7265625" style="70" bestFit="1" customWidth="1"/>
    <col min="2571" max="2571" width="17.26953125" style="70" bestFit="1" customWidth="1"/>
    <col min="2572" max="2572" width="18" style="70" bestFit="1" customWidth="1"/>
    <col min="2573" max="2573" width="18.26953125" style="70" bestFit="1" customWidth="1"/>
    <col min="2574" max="2574" width="14.26953125" style="70" bestFit="1" customWidth="1"/>
    <col min="2575" max="2802" width="9.26953125" style="70"/>
    <col min="2803" max="2803" width="6" style="70" customWidth="1"/>
    <col min="2804" max="2804" width="11.26953125" style="70" customWidth="1"/>
    <col min="2805" max="2805" width="12.54296875" style="70" bestFit="1" customWidth="1"/>
    <col min="2806" max="2806" width="56.54296875" style="70" customWidth="1"/>
    <col min="2807" max="2807" width="4.54296875" style="70" customWidth="1"/>
    <col min="2808" max="2808" width="15.7265625" style="70" customWidth="1"/>
    <col min="2809" max="2817" width="16.7265625" style="70" customWidth="1"/>
    <col min="2818" max="2818" width="35.54296875" style="70" bestFit="1" customWidth="1"/>
    <col min="2819" max="2819" width="16.26953125" style="70" customWidth="1"/>
    <col min="2820" max="2820" width="15.453125" style="70" customWidth="1"/>
    <col min="2821" max="2821" width="15.453125" style="70" bestFit="1" customWidth="1"/>
    <col min="2822" max="2822" width="2.7265625" style="70" customWidth="1"/>
    <col min="2823" max="2823" width="9.26953125" style="70"/>
    <col min="2824" max="2824" width="35.453125" style="70" bestFit="1" customWidth="1"/>
    <col min="2825" max="2825" width="18.26953125" style="70" bestFit="1" customWidth="1"/>
    <col min="2826" max="2826" width="26.7265625" style="70" bestFit="1" customWidth="1"/>
    <col min="2827" max="2827" width="17.26953125" style="70" bestFit="1" customWidth="1"/>
    <col min="2828" max="2828" width="18" style="70" bestFit="1" customWidth="1"/>
    <col min="2829" max="2829" width="18.26953125" style="70" bestFit="1" customWidth="1"/>
    <col min="2830" max="2830" width="14.26953125" style="70" bestFit="1" customWidth="1"/>
    <col min="2831" max="3058" width="9.26953125" style="70"/>
    <col min="3059" max="3059" width="6" style="70" customWidth="1"/>
    <col min="3060" max="3060" width="11.26953125" style="70" customWidth="1"/>
    <col min="3061" max="3061" width="12.54296875" style="70" bestFit="1" customWidth="1"/>
    <col min="3062" max="3062" width="56.54296875" style="70" customWidth="1"/>
    <col min="3063" max="3063" width="4.54296875" style="70" customWidth="1"/>
    <col min="3064" max="3064" width="15.7265625" style="70" customWidth="1"/>
    <col min="3065" max="3073" width="16.7265625" style="70" customWidth="1"/>
    <col min="3074" max="3074" width="35.54296875" style="70" bestFit="1" customWidth="1"/>
    <col min="3075" max="3075" width="16.26953125" style="70" customWidth="1"/>
    <col min="3076" max="3076" width="15.453125" style="70" customWidth="1"/>
    <col min="3077" max="3077" width="15.453125" style="70" bestFit="1" customWidth="1"/>
    <col min="3078" max="3078" width="2.7265625" style="70" customWidth="1"/>
    <col min="3079" max="3079" width="9.26953125" style="70"/>
    <col min="3080" max="3080" width="35.453125" style="70" bestFit="1" customWidth="1"/>
    <col min="3081" max="3081" width="18.26953125" style="70" bestFit="1" customWidth="1"/>
    <col min="3082" max="3082" width="26.7265625" style="70" bestFit="1" customWidth="1"/>
    <col min="3083" max="3083" width="17.26953125" style="70" bestFit="1" customWidth="1"/>
    <col min="3084" max="3084" width="18" style="70" bestFit="1" customWidth="1"/>
    <col min="3085" max="3085" width="18.26953125" style="70" bestFit="1" customWidth="1"/>
    <col min="3086" max="3086" width="14.26953125" style="70" bestFit="1" customWidth="1"/>
    <col min="3087" max="3314" width="9.26953125" style="70"/>
    <col min="3315" max="3315" width="6" style="70" customWidth="1"/>
    <col min="3316" max="3316" width="11.26953125" style="70" customWidth="1"/>
    <col min="3317" max="3317" width="12.54296875" style="70" bestFit="1" customWidth="1"/>
    <col min="3318" max="3318" width="56.54296875" style="70" customWidth="1"/>
    <col min="3319" max="3319" width="4.54296875" style="70" customWidth="1"/>
    <col min="3320" max="3320" width="15.7265625" style="70" customWidth="1"/>
    <col min="3321" max="3329" width="16.7265625" style="70" customWidth="1"/>
    <col min="3330" max="3330" width="35.54296875" style="70" bestFit="1" customWidth="1"/>
    <col min="3331" max="3331" width="16.26953125" style="70" customWidth="1"/>
    <col min="3332" max="3332" width="15.453125" style="70" customWidth="1"/>
    <col min="3333" max="3333" width="15.453125" style="70" bestFit="1" customWidth="1"/>
    <col min="3334" max="3334" width="2.7265625" style="70" customWidth="1"/>
    <col min="3335" max="3335" width="9.26953125" style="70"/>
    <col min="3336" max="3336" width="35.453125" style="70" bestFit="1" customWidth="1"/>
    <col min="3337" max="3337" width="18.26953125" style="70" bestFit="1" customWidth="1"/>
    <col min="3338" max="3338" width="26.7265625" style="70" bestFit="1" customWidth="1"/>
    <col min="3339" max="3339" width="17.26953125" style="70" bestFit="1" customWidth="1"/>
    <col min="3340" max="3340" width="18" style="70" bestFit="1" customWidth="1"/>
    <col min="3341" max="3341" width="18.26953125" style="70" bestFit="1" customWidth="1"/>
    <col min="3342" max="3342" width="14.26953125" style="70" bestFit="1" customWidth="1"/>
    <col min="3343" max="3570" width="9.26953125" style="70"/>
    <col min="3571" max="3571" width="6" style="70" customWidth="1"/>
    <col min="3572" max="3572" width="11.26953125" style="70" customWidth="1"/>
    <col min="3573" max="3573" width="12.54296875" style="70" bestFit="1" customWidth="1"/>
    <col min="3574" max="3574" width="56.54296875" style="70" customWidth="1"/>
    <col min="3575" max="3575" width="4.54296875" style="70" customWidth="1"/>
    <col min="3576" max="3576" width="15.7265625" style="70" customWidth="1"/>
    <col min="3577" max="3585" width="16.7265625" style="70" customWidth="1"/>
    <col min="3586" max="3586" width="35.54296875" style="70" bestFit="1" customWidth="1"/>
    <col min="3587" max="3587" width="16.26953125" style="70" customWidth="1"/>
    <col min="3588" max="3588" width="15.453125" style="70" customWidth="1"/>
    <col min="3589" max="3589" width="15.453125" style="70" bestFit="1" customWidth="1"/>
    <col min="3590" max="3590" width="2.7265625" style="70" customWidth="1"/>
    <col min="3591" max="3591" width="9.26953125" style="70"/>
    <col min="3592" max="3592" width="35.453125" style="70" bestFit="1" customWidth="1"/>
    <col min="3593" max="3593" width="18.26953125" style="70" bestFit="1" customWidth="1"/>
    <col min="3594" max="3594" width="26.7265625" style="70" bestFit="1" customWidth="1"/>
    <col min="3595" max="3595" width="17.26953125" style="70" bestFit="1" customWidth="1"/>
    <col min="3596" max="3596" width="18" style="70" bestFit="1" customWidth="1"/>
    <col min="3597" max="3597" width="18.26953125" style="70" bestFit="1" customWidth="1"/>
    <col min="3598" max="3598" width="14.26953125" style="70" bestFit="1" customWidth="1"/>
    <col min="3599" max="3826" width="9.26953125" style="70"/>
    <col min="3827" max="3827" width="6" style="70" customWidth="1"/>
    <col min="3828" max="3828" width="11.26953125" style="70" customWidth="1"/>
    <col min="3829" max="3829" width="12.54296875" style="70" bestFit="1" customWidth="1"/>
    <col min="3830" max="3830" width="56.54296875" style="70" customWidth="1"/>
    <col min="3831" max="3831" width="4.54296875" style="70" customWidth="1"/>
    <col min="3832" max="3832" width="15.7265625" style="70" customWidth="1"/>
    <col min="3833" max="3841" width="16.7265625" style="70" customWidth="1"/>
    <col min="3842" max="3842" width="35.54296875" style="70" bestFit="1" customWidth="1"/>
    <col min="3843" max="3843" width="16.26953125" style="70" customWidth="1"/>
    <col min="3844" max="3844" width="15.453125" style="70" customWidth="1"/>
    <col min="3845" max="3845" width="15.453125" style="70" bestFit="1" customWidth="1"/>
    <col min="3846" max="3846" width="2.7265625" style="70" customWidth="1"/>
    <col min="3847" max="3847" width="9.26953125" style="70"/>
    <col min="3848" max="3848" width="35.453125" style="70" bestFit="1" customWidth="1"/>
    <col min="3849" max="3849" width="18.26953125" style="70" bestFit="1" customWidth="1"/>
    <col min="3850" max="3850" width="26.7265625" style="70" bestFit="1" customWidth="1"/>
    <col min="3851" max="3851" width="17.26953125" style="70" bestFit="1" customWidth="1"/>
    <col min="3852" max="3852" width="18" style="70" bestFit="1" customWidth="1"/>
    <col min="3853" max="3853" width="18.26953125" style="70" bestFit="1" customWidth="1"/>
    <col min="3854" max="3854" width="14.26953125" style="70" bestFit="1" customWidth="1"/>
    <col min="3855" max="4082" width="9.26953125" style="70"/>
    <col min="4083" max="4083" width="6" style="70" customWidth="1"/>
    <col min="4084" max="4084" width="11.26953125" style="70" customWidth="1"/>
    <col min="4085" max="4085" width="12.54296875" style="70" bestFit="1" customWidth="1"/>
    <col min="4086" max="4086" width="56.54296875" style="70" customWidth="1"/>
    <col min="4087" max="4087" width="4.54296875" style="70" customWidth="1"/>
    <col min="4088" max="4088" width="15.7265625" style="70" customWidth="1"/>
    <col min="4089" max="4097" width="16.7265625" style="70" customWidth="1"/>
    <col min="4098" max="4098" width="35.54296875" style="70" bestFit="1" customWidth="1"/>
    <col min="4099" max="4099" width="16.26953125" style="70" customWidth="1"/>
    <col min="4100" max="4100" width="15.453125" style="70" customWidth="1"/>
    <col min="4101" max="4101" width="15.453125" style="70" bestFit="1" customWidth="1"/>
    <col min="4102" max="4102" width="2.7265625" style="70" customWidth="1"/>
    <col min="4103" max="4103" width="9.26953125" style="70"/>
    <col min="4104" max="4104" width="35.453125" style="70" bestFit="1" customWidth="1"/>
    <col min="4105" max="4105" width="18.26953125" style="70" bestFit="1" customWidth="1"/>
    <col min="4106" max="4106" width="26.7265625" style="70" bestFit="1" customWidth="1"/>
    <col min="4107" max="4107" width="17.26953125" style="70" bestFit="1" customWidth="1"/>
    <col min="4108" max="4108" width="18" style="70" bestFit="1" customWidth="1"/>
    <col min="4109" max="4109" width="18.26953125" style="70" bestFit="1" customWidth="1"/>
    <col min="4110" max="4110" width="14.26953125" style="70" bestFit="1" customWidth="1"/>
    <col min="4111" max="4338" width="9.26953125" style="70"/>
    <col min="4339" max="4339" width="6" style="70" customWidth="1"/>
    <col min="4340" max="4340" width="11.26953125" style="70" customWidth="1"/>
    <col min="4341" max="4341" width="12.54296875" style="70" bestFit="1" customWidth="1"/>
    <col min="4342" max="4342" width="56.54296875" style="70" customWidth="1"/>
    <col min="4343" max="4343" width="4.54296875" style="70" customWidth="1"/>
    <col min="4344" max="4344" width="15.7265625" style="70" customWidth="1"/>
    <col min="4345" max="4353" width="16.7265625" style="70" customWidth="1"/>
    <col min="4354" max="4354" width="35.54296875" style="70" bestFit="1" customWidth="1"/>
    <col min="4355" max="4355" width="16.26953125" style="70" customWidth="1"/>
    <col min="4356" max="4356" width="15.453125" style="70" customWidth="1"/>
    <col min="4357" max="4357" width="15.453125" style="70" bestFit="1" customWidth="1"/>
    <col min="4358" max="4358" width="2.7265625" style="70" customWidth="1"/>
    <col min="4359" max="4359" width="9.26953125" style="70"/>
    <col min="4360" max="4360" width="35.453125" style="70" bestFit="1" customWidth="1"/>
    <col min="4361" max="4361" width="18.26953125" style="70" bestFit="1" customWidth="1"/>
    <col min="4362" max="4362" width="26.7265625" style="70" bestFit="1" customWidth="1"/>
    <col min="4363" max="4363" width="17.26953125" style="70" bestFit="1" customWidth="1"/>
    <col min="4364" max="4364" width="18" style="70" bestFit="1" customWidth="1"/>
    <col min="4365" max="4365" width="18.26953125" style="70" bestFit="1" customWidth="1"/>
    <col min="4366" max="4366" width="14.26953125" style="70" bestFit="1" customWidth="1"/>
    <col min="4367" max="4594" width="9.26953125" style="70"/>
    <col min="4595" max="4595" width="6" style="70" customWidth="1"/>
    <col min="4596" max="4596" width="11.26953125" style="70" customWidth="1"/>
    <col min="4597" max="4597" width="12.54296875" style="70" bestFit="1" customWidth="1"/>
    <col min="4598" max="4598" width="56.54296875" style="70" customWidth="1"/>
    <col min="4599" max="4599" width="4.54296875" style="70" customWidth="1"/>
    <col min="4600" max="4600" width="15.7265625" style="70" customWidth="1"/>
    <col min="4601" max="4609" width="16.7265625" style="70" customWidth="1"/>
    <col min="4610" max="4610" width="35.54296875" style="70" bestFit="1" customWidth="1"/>
    <col min="4611" max="4611" width="16.26953125" style="70" customWidth="1"/>
    <col min="4612" max="4612" width="15.453125" style="70" customWidth="1"/>
    <col min="4613" max="4613" width="15.453125" style="70" bestFit="1" customWidth="1"/>
    <col min="4614" max="4614" width="2.7265625" style="70" customWidth="1"/>
    <col min="4615" max="4615" width="9.26953125" style="70"/>
    <col min="4616" max="4616" width="35.453125" style="70" bestFit="1" customWidth="1"/>
    <col min="4617" max="4617" width="18.26953125" style="70" bestFit="1" customWidth="1"/>
    <col min="4618" max="4618" width="26.7265625" style="70" bestFit="1" customWidth="1"/>
    <col min="4619" max="4619" width="17.26953125" style="70" bestFit="1" customWidth="1"/>
    <col min="4620" max="4620" width="18" style="70" bestFit="1" customWidth="1"/>
    <col min="4621" max="4621" width="18.26953125" style="70" bestFit="1" customWidth="1"/>
    <col min="4622" max="4622" width="14.26953125" style="70" bestFit="1" customWidth="1"/>
    <col min="4623" max="4850" width="9.26953125" style="70"/>
    <col min="4851" max="4851" width="6" style="70" customWidth="1"/>
    <col min="4852" max="4852" width="11.26953125" style="70" customWidth="1"/>
    <col min="4853" max="4853" width="12.54296875" style="70" bestFit="1" customWidth="1"/>
    <col min="4854" max="4854" width="56.54296875" style="70" customWidth="1"/>
    <col min="4855" max="4855" width="4.54296875" style="70" customWidth="1"/>
    <col min="4856" max="4856" width="15.7265625" style="70" customWidth="1"/>
    <col min="4857" max="4865" width="16.7265625" style="70" customWidth="1"/>
    <col min="4866" max="4866" width="35.54296875" style="70" bestFit="1" customWidth="1"/>
    <col min="4867" max="4867" width="16.26953125" style="70" customWidth="1"/>
    <col min="4868" max="4868" width="15.453125" style="70" customWidth="1"/>
    <col min="4869" max="4869" width="15.453125" style="70" bestFit="1" customWidth="1"/>
    <col min="4870" max="4870" width="2.7265625" style="70" customWidth="1"/>
    <col min="4871" max="4871" width="9.26953125" style="70"/>
    <col min="4872" max="4872" width="35.453125" style="70" bestFit="1" customWidth="1"/>
    <col min="4873" max="4873" width="18.26953125" style="70" bestFit="1" customWidth="1"/>
    <col min="4874" max="4874" width="26.7265625" style="70" bestFit="1" customWidth="1"/>
    <col min="4875" max="4875" width="17.26953125" style="70" bestFit="1" customWidth="1"/>
    <col min="4876" max="4876" width="18" style="70" bestFit="1" customWidth="1"/>
    <col min="4877" max="4877" width="18.26953125" style="70" bestFit="1" customWidth="1"/>
    <col min="4878" max="4878" width="14.26953125" style="70" bestFit="1" customWidth="1"/>
    <col min="4879" max="5106" width="9.26953125" style="70"/>
    <col min="5107" max="5107" width="6" style="70" customWidth="1"/>
    <col min="5108" max="5108" width="11.26953125" style="70" customWidth="1"/>
    <col min="5109" max="5109" width="12.54296875" style="70" bestFit="1" customWidth="1"/>
    <col min="5110" max="5110" width="56.54296875" style="70" customWidth="1"/>
    <col min="5111" max="5111" width="4.54296875" style="70" customWidth="1"/>
    <col min="5112" max="5112" width="15.7265625" style="70" customWidth="1"/>
    <col min="5113" max="5121" width="16.7265625" style="70" customWidth="1"/>
    <col min="5122" max="5122" width="35.54296875" style="70" bestFit="1" customWidth="1"/>
    <col min="5123" max="5123" width="16.26953125" style="70" customWidth="1"/>
    <col min="5124" max="5124" width="15.453125" style="70" customWidth="1"/>
    <col min="5125" max="5125" width="15.453125" style="70" bestFit="1" customWidth="1"/>
    <col min="5126" max="5126" width="2.7265625" style="70" customWidth="1"/>
    <col min="5127" max="5127" width="9.26953125" style="70"/>
    <col min="5128" max="5128" width="35.453125" style="70" bestFit="1" customWidth="1"/>
    <col min="5129" max="5129" width="18.26953125" style="70" bestFit="1" customWidth="1"/>
    <col min="5130" max="5130" width="26.7265625" style="70" bestFit="1" customWidth="1"/>
    <col min="5131" max="5131" width="17.26953125" style="70" bestFit="1" customWidth="1"/>
    <col min="5132" max="5132" width="18" style="70" bestFit="1" customWidth="1"/>
    <col min="5133" max="5133" width="18.26953125" style="70" bestFit="1" customWidth="1"/>
    <col min="5134" max="5134" width="14.26953125" style="70" bestFit="1" customWidth="1"/>
    <col min="5135" max="5362" width="9.26953125" style="70"/>
    <col min="5363" max="5363" width="6" style="70" customWidth="1"/>
    <col min="5364" max="5364" width="11.26953125" style="70" customWidth="1"/>
    <col min="5365" max="5365" width="12.54296875" style="70" bestFit="1" customWidth="1"/>
    <col min="5366" max="5366" width="56.54296875" style="70" customWidth="1"/>
    <col min="5367" max="5367" width="4.54296875" style="70" customWidth="1"/>
    <col min="5368" max="5368" width="15.7265625" style="70" customWidth="1"/>
    <col min="5369" max="5377" width="16.7265625" style="70" customWidth="1"/>
    <col min="5378" max="5378" width="35.54296875" style="70" bestFit="1" customWidth="1"/>
    <col min="5379" max="5379" width="16.26953125" style="70" customWidth="1"/>
    <col min="5380" max="5380" width="15.453125" style="70" customWidth="1"/>
    <col min="5381" max="5381" width="15.453125" style="70" bestFit="1" customWidth="1"/>
    <col min="5382" max="5382" width="2.7265625" style="70" customWidth="1"/>
    <col min="5383" max="5383" width="9.26953125" style="70"/>
    <col min="5384" max="5384" width="35.453125" style="70" bestFit="1" customWidth="1"/>
    <col min="5385" max="5385" width="18.26953125" style="70" bestFit="1" customWidth="1"/>
    <col min="5386" max="5386" width="26.7265625" style="70" bestFit="1" customWidth="1"/>
    <col min="5387" max="5387" width="17.26953125" style="70" bestFit="1" customWidth="1"/>
    <col min="5388" max="5388" width="18" style="70" bestFit="1" customWidth="1"/>
    <col min="5389" max="5389" width="18.26953125" style="70" bestFit="1" customWidth="1"/>
    <col min="5390" max="5390" width="14.26953125" style="70" bestFit="1" customWidth="1"/>
    <col min="5391" max="5618" width="9.26953125" style="70"/>
    <col min="5619" max="5619" width="6" style="70" customWidth="1"/>
    <col min="5620" max="5620" width="11.26953125" style="70" customWidth="1"/>
    <col min="5621" max="5621" width="12.54296875" style="70" bestFit="1" customWidth="1"/>
    <col min="5622" max="5622" width="56.54296875" style="70" customWidth="1"/>
    <col min="5623" max="5623" width="4.54296875" style="70" customWidth="1"/>
    <col min="5624" max="5624" width="15.7265625" style="70" customWidth="1"/>
    <col min="5625" max="5633" width="16.7265625" style="70" customWidth="1"/>
    <col min="5634" max="5634" width="35.54296875" style="70" bestFit="1" customWidth="1"/>
    <col min="5635" max="5635" width="16.26953125" style="70" customWidth="1"/>
    <col min="5636" max="5636" width="15.453125" style="70" customWidth="1"/>
    <col min="5637" max="5637" width="15.453125" style="70" bestFit="1" customWidth="1"/>
    <col min="5638" max="5638" width="2.7265625" style="70" customWidth="1"/>
    <col min="5639" max="5639" width="9.26953125" style="70"/>
    <col min="5640" max="5640" width="35.453125" style="70" bestFit="1" customWidth="1"/>
    <col min="5641" max="5641" width="18.26953125" style="70" bestFit="1" customWidth="1"/>
    <col min="5642" max="5642" width="26.7265625" style="70" bestFit="1" customWidth="1"/>
    <col min="5643" max="5643" width="17.26953125" style="70" bestFit="1" customWidth="1"/>
    <col min="5644" max="5644" width="18" style="70" bestFit="1" customWidth="1"/>
    <col min="5645" max="5645" width="18.26953125" style="70" bestFit="1" customWidth="1"/>
    <col min="5646" max="5646" width="14.26953125" style="70" bestFit="1" customWidth="1"/>
    <col min="5647" max="5874" width="9.26953125" style="70"/>
    <col min="5875" max="5875" width="6" style="70" customWidth="1"/>
    <col min="5876" max="5876" width="11.26953125" style="70" customWidth="1"/>
    <col min="5877" max="5877" width="12.54296875" style="70" bestFit="1" customWidth="1"/>
    <col min="5878" max="5878" width="56.54296875" style="70" customWidth="1"/>
    <col min="5879" max="5879" width="4.54296875" style="70" customWidth="1"/>
    <col min="5880" max="5880" width="15.7265625" style="70" customWidth="1"/>
    <col min="5881" max="5889" width="16.7265625" style="70" customWidth="1"/>
    <col min="5890" max="5890" width="35.54296875" style="70" bestFit="1" customWidth="1"/>
    <col min="5891" max="5891" width="16.26953125" style="70" customWidth="1"/>
    <col min="5892" max="5892" width="15.453125" style="70" customWidth="1"/>
    <col min="5893" max="5893" width="15.453125" style="70" bestFit="1" customWidth="1"/>
    <col min="5894" max="5894" width="2.7265625" style="70" customWidth="1"/>
    <col min="5895" max="5895" width="9.26953125" style="70"/>
    <col min="5896" max="5896" width="35.453125" style="70" bestFit="1" customWidth="1"/>
    <col min="5897" max="5897" width="18.26953125" style="70" bestFit="1" customWidth="1"/>
    <col min="5898" max="5898" width="26.7265625" style="70" bestFit="1" customWidth="1"/>
    <col min="5899" max="5899" width="17.26953125" style="70" bestFit="1" customWidth="1"/>
    <col min="5900" max="5900" width="18" style="70" bestFit="1" customWidth="1"/>
    <col min="5901" max="5901" width="18.26953125" style="70" bestFit="1" customWidth="1"/>
    <col min="5902" max="5902" width="14.26953125" style="70" bestFit="1" customWidth="1"/>
    <col min="5903" max="6130" width="9.26953125" style="70"/>
    <col min="6131" max="6131" width="6" style="70" customWidth="1"/>
    <col min="6132" max="6132" width="11.26953125" style="70" customWidth="1"/>
    <col min="6133" max="6133" width="12.54296875" style="70" bestFit="1" customWidth="1"/>
    <col min="6134" max="6134" width="56.54296875" style="70" customWidth="1"/>
    <col min="6135" max="6135" width="4.54296875" style="70" customWidth="1"/>
    <col min="6136" max="6136" width="15.7265625" style="70" customWidth="1"/>
    <col min="6137" max="6145" width="16.7265625" style="70" customWidth="1"/>
    <col min="6146" max="6146" width="35.54296875" style="70" bestFit="1" customWidth="1"/>
    <col min="6147" max="6147" width="16.26953125" style="70" customWidth="1"/>
    <col min="6148" max="6148" width="15.453125" style="70" customWidth="1"/>
    <col min="6149" max="6149" width="15.453125" style="70" bestFit="1" customWidth="1"/>
    <col min="6150" max="6150" width="2.7265625" style="70" customWidth="1"/>
    <col min="6151" max="6151" width="9.26953125" style="70"/>
    <col min="6152" max="6152" width="35.453125" style="70" bestFit="1" customWidth="1"/>
    <col min="6153" max="6153" width="18.26953125" style="70" bestFit="1" customWidth="1"/>
    <col min="6154" max="6154" width="26.7265625" style="70" bestFit="1" customWidth="1"/>
    <col min="6155" max="6155" width="17.26953125" style="70" bestFit="1" customWidth="1"/>
    <col min="6156" max="6156" width="18" style="70" bestFit="1" customWidth="1"/>
    <col min="6157" max="6157" width="18.26953125" style="70" bestFit="1" customWidth="1"/>
    <col min="6158" max="6158" width="14.26953125" style="70" bestFit="1" customWidth="1"/>
    <col min="6159" max="6386" width="9.26953125" style="70"/>
    <col min="6387" max="6387" width="6" style="70" customWidth="1"/>
    <col min="6388" max="6388" width="11.26953125" style="70" customWidth="1"/>
    <col min="6389" max="6389" width="12.54296875" style="70" bestFit="1" customWidth="1"/>
    <col min="6390" max="6390" width="56.54296875" style="70" customWidth="1"/>
    <col min="6391" max="6391" width="4.54296875" style="70" customWidth="1"/>
    <col min="6392" max="6392" width="15.7265625" style="70" customWidth="1"/>
    <col min="6393" max="6401" width="16.7265625" style="70" customWidth="1"/>
    <col min="6402" max="6402" width="35.54296875" style="70" bestFit="1" customWidth="1"/>
    <col min="6403" max="6403" width="16.26953125" style="70" customWidth="1"/>
    <col min="6404" max="6404" width="15.453125" style="70" customWidth="1"/>
    <col min="6405" max="6405" width="15.453125" style="70" bestFit="1" customWidth="1"/>
    <col min="6406" max="6406" width="2.7265625" style="70" customWidth="1"/>
    <col min="6407" max="6407" width="9.26953125" style="70"/>
    <col min="6408" max="6408" width="35.453125" style="70" bestFit="1" customWidth="1"/>
    <col min="6409" max="6409" width="18.26953125" style="70" bestFit="1" customWidth="1"/>
    <col min="6410" max="6410" width="26.7265625" style="70" bestFit="1" customWidth="1"/>
    <col min="6411" max="6411" width="17.26953125" style="70" bestFit="1" customWidth="1"/>
    <col min="6412" max="6412" width="18" style="70" bestFit="1" customWidth="1"/>
    <col min="6413" max="6413" width="18.26953125" style="70" bestFit="1" customWidth="1"/>
    <col min="6414" max="6414" width="14.26953125" style="70" bestFit="1" customWidth="1"/>
    <col min="6415" max="6642" width="9.26953125" style="70"/>
    <col min="6643" max="6643" width="6" style="70" customWidth="1"/>
    <col min="6644" max="6644" width="11.26953125" style="70" customWidth="1"/>
    <col min="6645" max="6645" width="12.54296875" style="70" bestFit="1" customWidth="1"/>
    <col min="6646" max="6646" width="56.54296875" style="70" customWidth="1"/>
    <col min="6647" max="6647" width="4.54296875" style="70" customWidth="1"/>
    <col min="6648" max="6648" width="15.7265625" style="70" customWidth="1"/>
    <col min="6649" max="6657" width="16.7265625" style="70" customWidth="1"/>
    <col min="6658" max="6658" width="35.54296875" style="70" bestFit="1" customWidth="1"/>
    <col min="6659" max="6659" width="16.26953125" style="70" customWidth="1"/>
    <col min="6660" max="6660" width="15.453125" style="70" customWidth="1"/>
    <col min="6661" max="6661" width="15.453125" style="70" bestFit="1" customWidth="1"/>
    <col min="6662" max="6662" width="2.7265625" style="70" customWidth="1"/>
    <col min="6663" max="6663" width="9.26953125" style="70"/>
    <col min="6664" max="6664" width="35.453125" style="70" bestFit="1" customWidth="1"/>
    <col min="6665" max="6665" width="18.26953125" style="70" bestFit="1" customWidth="1"/>
    <col min="6666" max="6666" width="26.7265625" style="70" bestFit="1" customWidth="1"/>
    <col min="6667" max="6667" width="17.26953125" style="70" bestFit="1" customWidth="1"/>
    <col min="6668" max="6668" width="18" style="70" bestFit="1" customWidth="1"/>
    <col min="6669" max="6669" width="18.26953125" style="70" bestFit="1" customWidth="1"/>
    <col min="6670" max="6670" width="14.26953125" style="70" bestFit="1" customWidth="1"/>
    <col min="6671" max="6898" width="9.26953125" style="70"/>
    <col min="6899" max="6899" width="6" style="70" customWidth="1"/>
    <col min="6900" max="6900" width="11.26953125" style="70" customWidth="1"/>
    <col min="6901" max="6901" width="12.54296875" style="70" bestFit="1" customWidth="1"/>
    <col min="6902" max="6902" width="56.54296875" style="70" customWidth="1"/>
    <col min="6903" max="6903" width="4.54296875" style="70" customWidth="1"/>
    <col min="6904" max="6904" width="15.7265625" style="70" customWidth="1"/>
    <col min="6905" max="6913" width="16.7265625" style="70" customWidth="1"/>
    <col min="6914" max="6914" width="35.54296875" style="70" bestFit="1" customWidth="1"/>
    <col min="6915" max="6915" width="16.26953125" style="70" customWidth="1"/>
    <col min="6916" max="6916" width="15.453125" style="70" customWidth="1"/>
    <col min="6917" max="6917" width="15.453125" style="70" bestFit="1" customWidth="1"/>
    <col min="6918" max="6918" width="2.7265625" style="70" customWidth="1"/>
    <col min="6919" max="6919" width="9.26953125" style="70"/>
    <col min="6920" max="6920" width="35.453125" style="70" bestFit="1" customWidth="1"/>
    <col min="6921" max="6921" width="18.26953125" style="70" bestFit="1" customWidth="1"/>
    <col min="6922" max="6922" width="26.7265625" style="70" bestFit="1" customWidth="1"/>
    <col min="6923" max="6923" width="17.26953125" style="70" bestFit="1" customWidth="1"/>
    <col min="6924" max="6924" width="18" style="70" bestFit="1" customWidth="1"/>
    <col min="6925" max="6925" width="18.26953125" style="70" bestFit="1" customWidth="1"/>
    <col min="6926" max="6926" width="14.26953125" style="70" bestFit="1" customWidth="1"/>
    <col min="6927" max="7154" width="9.26953125" style="70"/>
    <col min="7155" max="7155" width="6" style="70" customWidth="1"/>
    <col min="7156" max="7156" width="11.26953125" style="70" customWidth="1"/>
    <col min="7157" max="7157" width="12.54296875" style="70" bestFit="1" customWidth="1"/>
    <col min="7158" max="7158" width="56.54296875" style="70" customWidth="1"/>
    <col min="7159" max="7159" width="4.54296875" style="70" customWidth="1"/>
    <col min="7160" max="7160" width="15.7265625" style="70" customWidth="1"/>
    <col min="7161" max="7169" width="16.7265625" style="70" customWidth="1"/>
    <col min="7170" max="7170" width="35.54296875" style="70" bestFit="1" customWidth="1"/>
    <col min="7171" max="7171" width="16.26953125" style="70" customWidth="1"/>
    <col min="7172" max="7172" width="15.453125" style="70" customWidth="1"/>
    <col min="7173" max="7173" width="15.453125" style="70" bestFit="1" customWidth="1"/>
    <col min="7174" max="7174" width="2.7265625" style="70" customWidth="1"/>
    <col min="7175" max="7175" width="9.26953125" style="70"/>
    <col min="7176" max="7176" width="35.453125" style="70" bestFit="1" customWidth="1"/>
    <col min="7177" max="7177" width="18.26953125" style="70" bestFit="1" customWidth="1"/>
    <col min="7178" max="7178" width="26.7265625" style="70" bestFit="1" customWidth="1"/>
    <col min="7179" max="7179" width="17.26953125" style="70" bestFit="1" customWidth="1"/>
    <col min="7180" max="7180" width="18" style="70" bestFit="1" customWidth="1"/>
    <col min="7181" max="7181" width="18.26953125" style="70" bestFit="1" customWidth="1"/>
    <col min="7182" max="7182" width="14.26953125" style="70" bestFit="1" customWidth="1"/>
    <col min="7183" max="7410" width="9.26953125" style="70"/>
    <col min="7411" max="7411" width="6" style="70" customWidth="1"/>
    <col min="7412" max="7412" width="11.26953125" style="70" customWidth="1"/>
    <col min="7413" max="7413" width="12.54296875" style="70" bestFit="1" customWidth="1"/>
    <col min="7414" max="7414" width="56.54296875" style="70" customWidth="1"/>
    <col min="7415" max="7415" width="4.54296875" style="70" customWidth="1"/>
    <col min="7416" max="7416" width="15.7265625" style="70" customWidth="1"/>
    <col min="7417" max="7425" width="16.7265625" style="70" customWidth="1"/>
    <col min="7426" max="7426" width="35.54296875" style="70" bestFit="1" customWidth="1"/>
    <col min="7427" max="7427" width="16.26953125" style="70" customWidth="1"/>
    <col min="7428" max="7428" width="15.453125" style="70" customWidth="1"/>
    <col min="7429" max="7429" width="15.453125" style="70" bestFit="1" customWidth="1"/>
    <col min="7430" max="7430" width="2.7265625" style="70" customWidth="1"/>
    <col min="7431" max="7431" width="9.26953125" style="70"/>
    <col min="7432" max="7432" width="35.453125" style="70" bestFit="1" customWidth="1"/>
    <col min="7433" max="7433" width="18.26953125" style="70" bestFit="1" customWidth="1"/>
    <col min="7434" max="7434" width="26.7265625" style="70" bestFit="1" customWidth="1"/>
    <col min="7435" max="7435" width="17.26953125" style="70" bestFit="1" customWidth="1"/>
    <col min="7436" max="7436" width="18" style="70" bestFit="1" customWidth="1"/>
    <col min="7437" max="7437" width="18.26953125" style="70" bestFit="1" customWidth="1"/>
    <col min="7438" max="7438" width="14.26953125" style="70" bestFit="1" customWidth="1"/>
    <col min="7439" max="7666" width="9.26953125" style="70"/>
    <col min="7667" max="7667" width="6" style="70" customWidth="1"/>
    <col min="7668" max="7668" width="11.26953125" style="70" customWidth="1"/>
    <col min="7669" max="7669" width="12.54296875" style="70" bestFit="1" customWidth="1"/>
    <col min="7670" max="7670" width="56.54296875" style="70" customWidth="1"/>
    <col min="7671" max="7671" width="4.54296875" style="70" customWidth="1"/>
    <col min="7672" max="7672" width="15.7265625" style="70" customWidth="1"/>
    <col min="7673" max="7681" width="16.7265625" style="70" customWidth="1"/>
    <col min="7682" max="7682" width="35.54296875" style="70" bestFit="1" customWidth="1"/>
    <col min="7683" max="7683" width="16.26953125" style="70" customWidth="1"/>
    <col min="7684" max="7684" width="15.453125" style="70" customWidth="1"/>
    <col min="7685" max="7685" width="15.453125" style="70" bestFit="1" customWidth="1"/>
    <col min="7686" max="7686" width="2.7265625" style="70" customWidth="1"/>
    <col min="7687" max="7687" width="9.26953125" style="70"/>
    <col min="7688" max="7688" width="35.453125" style="70" bestFit="1" customWidth="1"/>
    <col min="7689" max="7689" width="18.26953125" style="70" bestFit="1" customWidth="1"/>
    <col min="7690" max="7690" width="26.7265625" style="70" bestFit="1" customWidth="1"/>
    <col min="7691" max="7691" width="17.26953125" style="70" bestFit="1" customWidth="1"/>
    <col min="7692" max="7692" width="18" style="70" bestFit="1" customWidth="1"/>
    <col min="7693" max="7693" width="18.26953125" style="70" bestFit="1" customWidth="1"/>
    <col min="7694" max="7694" width="14.26953125" style="70" bestFit="1" customWidth="1"/>
    <col min="7695" max="7922" width="9.26953125" style="70"/>
    <col min="7923" max="7923" width="6" style="70" customWidth="1"/>
    <col min="7924" max="7924" width="11.26953125" style="70" customWidth="1"/>
    <col min="7925" max="7925" width="12.54296875" style="70" bestFit="1" customWidth="1"/>
    <col min="7926" max="7926" width="56.54296875" style="70" customWidth="1"/>
    <col min="7927" max="7927" width="4.54296875" style="70" customWidth="1"/>
    <col min="7928" max="7928" width="15.7265625" style="70" customWidth="1"/>
    <col min="7929" max="7937" width="16.7265625" style="70" customWidth="1"/>
    <col min="7938" max="7938" width="35.54296875" style="70" bestFit="1" customWidth="1"/>
    <col min="7939" max="7939" width="16.26953125" style="70" customWidth="1"/>
    <col min="7940" max="7940" width="15.453125" style="70" customWidth="1"/>
    <col min="7941" max="7941" width="15.453125" style="70" bestFit="1" customWidth="1"/>
    <col min="7942" max="7942" width="2.7265625" style="70" customWidth="1"/>
    <col min="7943" max="7943" width="9.26953125" style="70"/>
    <col min="7944" max="7944" width="35.453125" style="70" bestFit="1" customWidth="1"/>
    <col min="7945" max="7945" width="18.26953125" style="70" bestFit="1" customWidth="1"/>
    <col min="7946" max="7946" width="26.7265625" style="70" bestFit="1" customWidth="1"/>
    <col min="7947" max="7947" width="17.26953125" style="70" bestFit="1" customWidth="1"/>
    <col min="7948" max="7948" width="18" style="70" bestFit="1" customWidth="1"/>
    <col min="7949" max="7949" width="18.26953125" style="70" bestFit="1" customWidth="1"/>
    <col min="7950" max="7950" width="14.26953125" style="70" bestFit="1" customWidth="1"/>
    <col min="7951" max="8178" width="9.26953125" style="70"/>
    <col min="8179" max="8179" width="6" style="70" customWidth="1"/>
    <col min="8180" max="8180" width="11.26953125" style="70" customWidth="1"/>
    <col min="8181" max="8181" width="12.54296875" style="70" bestFit="1" customWidth="1"/>
    <col min="8182" max="8182" width="56.54296875" style="70" customWidth="1"/>
    <col min="8183" max="8183" width="4.54296875" style="70" customWidth="1"/>
    <col min="8184" max="8184" width="15.7265625" style="70" customWidth="1"/>
    <col min="8185" max="8193" width="16.7265625" style="70" customWidth="1"/>
    <col min="8194" max="8194" width="35.54296875" style="70" bestFit="1" customWidth="1"/>
    <col min="8195" max="8195" width="16.26953125" style="70" customWidth="1"/>
    <col min="8196" max="8196" width="15.453125" style="70" customWidth="1"/>
    <col min="8197" max="8197" width="15.453125" style="70" bestFit="1" customWidth="1"/>
    <col min="8198" max="8198" width="2.7265625" style="70" customWidth="1"/>
    <col min="8199" max="8199" width="9.26953125" style="70"/>
    <col min="8200" max="8200" width="35.453125" style="70" bestFit="1" customWidth="1"/>
    <col min="8201" max="8201" width="18.26953125" style="70" bestFit="1" customWidth="1"/>
    <col min="8202" max="8202" width="26.7265625" style="70" bestFit="1" customWidth="1"/>
    <col min="8203" max="8203" width="17.26953125" style="70" bestFit="1" customWidth="1"/>
    <col min="8204" max="8204" width="18" style="70" bestFit="1" customWidth="1"/>
    <col min="8205" max="8205" width="18.26953125" style="70" bestFit="1" customWidth="1"/>
    <col min="8206" max="8206" width="14.26953125" style="70" bestFit="1" customWidth="1"/>
    <col min="8207" max="8434" width="9.26953125" style="70"/>
    <col min="8435" max="8435" width="6" style="70" customWidth="1"/>
    <col min="8436" max="8436" width="11.26953125" style="70" customWidth="1"/>
    <col min="8437" max="8437" width="12.54296875" style="70" bestFit="1" customWidth="1"/>
    <col min="8438" max="8438" width="56.54296875" style="70" customWidth="1"/>
    <col min="8439" max="8439" width="4.54296875" style="70" customWidth="1"/>
    <col min="8440" max="8440" width="15.7265625" style="70" customWidth="1"/>
    <col min="8441" max="8449" width="16.7265625" style="70" customWidth="1"/>
    <col min="8450" max="8450" width="35.54296875" style="70" bestFit="1" customWidth="1"/>
    <col min="8451" max="8451" width="16.26953125" style="70" customWidth="1"/>
    <col min="8452" max="8452" width="15.453125" style="70" customWidth="1"/>
    <col min="8453" max="8453" width="15.453125" style="70" bestFit="1" customWidth="1"/>
    <col min="8454" max="8454" width="2.7265625" style="70" customWidth="1"/>
    <col min="8455" max="8455" width="9.26953125" style="70"/>
    <col min="8456" max="8456" width="35.453125" style="70" bestFit="1" customWidth="1"/>
    <col min="8457" max="8457" width="18.26953125" style="70" bestFit="1" customWidth="1"/>
    <col min="8458" max="8458" width="26.7265625" style="70" bestFit="1" customWidth="1"/>
    <col min="8459" max="8459" width="17.26953125" style="70" bestFit="1" customWidth="1"/>
    <col min="8460" max="8460" width="18" style="70" bestFit="1" customWidth="1"/>
    <col min="8461" max="8461" width="18.26953125" style="70" bestFit="1" customWidth="1"/>
    <col min="8462" max="8462" width="14.26953125" style="70" bestFit="1" customWidth="1"/>
    <col min="8463" max="8690" width="9.26953125" style="70"/>
    <col min="8691" max="8691" width="6" style="70" customWidth="1"/>
    <col min="8692" max="8692" width="11.26953125" style="70" customWidth="1"/>
    <col min="8693" max="8693" width="12.54296875" style="70" bestFit="1" customWidth="1"/>
    <col min="8694" max="8694" width="56.54296875" style="70" customWidth="1"/>
    <col min="8695" max="8695" width="4.54296875" style="70" customWidth="1"/>
    <col min="8696" max="8696" width="15.7265625" style="70" customWidth="1"/>
    <col min="8697" max="8705" width="16.7265625" style="70" customWidth="1"/>
    <col min="8706" max="8706" width="35.54296875" style="70" bestFit="1" customWidth="1"/>
    <col min="8707" max="8707" width="16.26953125" style="70" customWidth="1"/>
    <col min="8708" max="8708" width="15.453125" style="70" customWidth="1"/>
    <col min="8709" max="8709" width="15.453125" style="70" bestFit="1" customWidth="1"/>
    <col min="8710" max="8710" width="2.7265625" style="70" customWidth="1"/>
    <col min="8711" max="8711" width="9.26953125" style="70"/>
    <col min="8712" max="8712" width="35.453125" style="70" bestFit="1" customWidth="1"/>
    <col min="8713" max="8713" width="18.26953125" style="70" bestFit="1" customWidth="1"/>
    <col min="8714" max="8714" width="26.7265625" style="70" bestFit="1" customWidth="1"/>
    <col min="8715" max="8715" width="17.26953125" style="70" bestFit="1" customWidth="1"/>
    <col min="8716" max="8716" width="18" style="70" bestFit="1" customWidth="1"/>
    <col min="8717" max="8717" width="18.26953125" style="70" bestFit="1" customWidth="1"/>
    <col min="8718" max="8718" width="14.26953125" style="70" bestFit="1" customWidth="1"/>
    <col min="8719" max="8946" width="9.26953125" style="70"/>
    <col min="8947" max="8947" width="6" style="70" customWidth="1"/>
    <col min="8948" max="8948" width="11.26953125" style="70" customWidth="1"/>
    <col min="8949" max="8949" width="12.54296875" style="70" bestFit="1" customWidth="1"/>
    <col min="8950" max="8950" width="56.54296875" style="70" customWidth="1"/>
    <col min="8951" max="8951" width="4.54296875" style="70" customWidth="1"/>
    <col min="8952" max="8952" width="15.7265625" style="70" customWidth="1"/>
    <col min="8953" max="8961" width="16.7265625" style="70" customWidth="1"/>
    <col min="8962" max="8962" width="35.54296875" style="70" bestFit="1" customWidth="1"/>
    <col min="8963" max="8963" width="16.26953125" style="70" customWidth="1"/>
    <col min="8964" max="8964" width="15.453125" style="70" customWidth="1"/>
    <col min="8965" max="8965" width="15.453125" style="70" bestFit="1" customWidth="1"/>
    <col min="8966" max="8966" width="2.7265625" style="70" customWidth="1"/>
    <col min="8967" max="8967" width="9.26953125" style="70"/>
    <col min="8968" max="8968" width="35.453125" style="70" bestFit="1" customWidth="1"/>
    <col min="8969" max="8969" width="18.26953125" style="70" bestFit="1" customWidth="1"/>
    <col min="8970" max="8970" width="26.7265625" style="70" bestFit="1" customWidth="1"/>
    <col min="8971" max="8971" width="17.26953125" style="70" bestFit="1" customWidth="1"/>
    <col min="8972" max="8972" width="18" style="70" bestFit="1" customWidth="1"/>
    <col min="8973" max="8973" width="18.26953125" style="70" bestFit="1" customWidth="1"/>
    <col min="8974" max="8974" width="14.26953125" style="70" bestFit="1" customWidth="1"/>
    <col min="8975" max="9202" width="9.26953125" style="70"/>
    <col min="9203" max="9203" width="6" style="70" customWidth="1"/>
    <col min="9204" max="9204" width="11.26953125" style="70" customWidth="1"/>
    <col min="9205" max="9205" width="12.54296875" style="70" bestFit="1" customWidth="1"/>
    <col min="9206" max="9206" width="56.54296875" style="70" customWidth="1"/>
    <col min="9207" max="9207" width="4.54296875" style="70" customWidth="1"/>
    <col min="9208" max="9208" width="15.7265625" style="70" customWidth="1"/>
    <col min="9209" max="9217" width="16.7265625" style="70" customWidth="1"/>
    <col min="9218" max="9218" width="35.54296875" style="70" bestFit="1" customWidth="1"/>
    <col min="9219" max="9219" width="16.26953125" style="70" customWidth="1"/>
    <col min="9220" max="9220" width="15.453125" style="70" customWidth="1"/>
    <col min="9221" max="9221" width="15.453125" style="70" bestFit="1" customWidth="1"/>
    <col min="9222" max="9222" width="2.7265625" style="70" customWidth="1"/>
    <col min="9223" max="9223" width="9.26953125" style="70"/>
    <col min="9224" max="9224" width="35.453125" style="70" bestFit="1" customWidth="1"/>
    <col min="9225" max="9225" width="18.26953125" style="70" bestFit="1" customWidth="1"/>
    <col min="9226" max="9226" width="26.7265625" style="70" bestFit="1" customWidth="1"/>
    <col min="9227" max="9227" width="17.26953125" style="70" bestFit="1" customWidth="1"/>
    <col min="9228" max="9228" width="18" style="70" bestFit="1" customWidth="1"/>
    <col min="9229" max="9229" width="18.26953125" style="70" bestFit="1" customWidth="1"/>
    <col min="9230" max="9230" width="14.26953125" style="70" bestFit="1" customWidth="1"/>
    <col min="9231" max="9458" width="9.26953125" style="70"/>
    <col min="9459" max="9459" width="6" style="70" customWidth="1"/>
    <col min="9460" max="9460" width="11.26953125" style="70" customWidth="1"/>
    <col min="9461" max="9461" width="12.54296875" style="70" bestFit="1" customWidth="1"/>
    <col min="9462" max="9462" width="56.54296875" style="70" customWidth="1"/>
    <col min="9463" max="9463" width="4.54296875" style="70" customWidth="1"/>
    <col min="9464" max="9464" width="15.7265625" style="70" customWidth="1"/>
    <col min="9465" max="9473" width="16.7265625" style="70" customWidth="1"/>
    <col min="9474" max="9474" width="35.54296875" style="70" bestFit="1" customWidth="1"/>
    <col min="9475" max="9475" width="16.26953125" style="70" customWidth="1"/>
    <col min="9476" max="9476" width="15.453125" style="70" customWidth="1"/>
    <col min="9477" max="9477" width="15.453125" style="70" bestFit="1" customWidth="1"/>
    <col min="9478" max="9478" width="2.7265625" style="70" customWidth="1"/>
    <col min="9479" max="9479" width="9.26953125" style="70"/>
    <col min="9480" max="9480" width="35.453125" style="70" bestFit="1" customWidth="1"/>
    <col min="9481" max="9481" width="18.26953125" style="70" bestFit="1" customWidth="1"/>
    <col min="9482" max="9482" width="26.7265625" style="70" bestFit="1" customWidth="1"/>
    <col min="9483" max="9483" width="17.26953125" style="70" bestFit="1" customWidth="1"/>
    <col min="9484" max="9484" width="18" style="70" bestFit="1" customWidth="1"/>
    <col min="9485" max="9485" width="18.26953125" style="70" bestFit="1" customWidth="1"/>
    <col min="9486" max="9486" width="14.26953125" style="70" bestFit="1" customWidth="1"/>
    <col min="9487" max="9714" width="9.26953125" style="70"/>
    <col min="9715" max="9715" width="6" style="70" customWidth="1"/>
    <col min="9716" max="9716" width="11.26953125" style="70" customWidth="1"/>
    <col min="9717" max="9717" width="12.54296875" style="70" bestFit="1" customWidth="1"/>
    <col min="9718" max="9718" width="56.54296875" style="70" customWidth="1"/>
    <col min="9719" max="9719" width="4.54296875" style="70" customWidth="1"/>
    <col min="9720" max="9720" width="15.7265625" style="70" customWidth="1"/>
    <col min="9721" max="9729" width="16.7265625" style="70" customWidth="1"/>
    <col min="9730" max="9730" width="35.54296875" style="70" bestFit="1" customWidth="1"/>
    <col min="9731" max="9731" width="16.26953125" style="70" customWidth="1"/>
    <col min="9732" max="9732" width="15.453125" style="70" customWidth="1"/>
    <col min="9733" max="9733" width="15.453125" style="70" bestFit="1" customWidth="1"/>
    <col min="9734" max="9734" width="2.7265625" style="70" customWidth="1"/>
    <col min="9735" max="9735" width="9.26953125" style="70"/>
    <col min="9736" max="9736" width="35.453125" style="70" bestFit="1" customWidth="1"/>
    <col min="9737" max="9737" width="18.26953125" style="70" bestFit="1" customWidth="1"/>
    <col min="9738" max="9738" width="26.7265625" style="70" bestFit="1" customWidth="1"/>
    <col min="9739" max="9739" width="17.26953125" style="70" bestFit="1" customWidth="1"/>
    <col min="9740" max="9740" width="18" style="70" bestFit="1" customWidth="1"/>
    <col min="9741" max="9741" width="18.26953125" style="70" bestFit="1" customWidth="1"/>
    <col min="9742" max="9742" width="14.26953125" style="70" bestFit="1" customWidth="1"/>
    <col min="9743" max="9970" width="9.26953125" style="70"/>
    <col min="9971" max="9971" width="6" style="70" customWidth="1"/>
    <col min="9972" max="9972" width="11.26953125" style="70" customWidth="1"/>
    <col min="9973" max="9973" width="12.54296875" style="70" bestFit="1" customWidth="1"/>
    <col min="9974" max="9974" width="56.54296875" style="70" customWidth="1"/>
    <col min="9975" max="9975" width="4.54296875" style="70" customWidth="1"/>
    <col min="9976" max="9976" width="15.7265625" style="70" customWidth="1"/>
    <col min="9977" max="9985" width="16.7265625" style="70" customWidth="1"/>
    <col min="9986" max="9986" width="35.54296875" style="70" bestFit="1" customWidth="1"/>
    <col min="9987" max="9987" width="16.26953125" style="70" customWidth="1"/>
    <col min="9988" max="9988" width="15.453125" style="70" customWidth="1"/>
    <col min="9989" max="9989" width="15.453125" style="70" bestFit="1" customWidth="1"/>
    <col min="9990" max="9990" width="2.7265625" style="70" customWidth="1"/>
    <col min="9991" max="9991" width="9.26953125" style="70"/>
    <col min="9992" max="9992" width="35.453125" style="70" bestFit="1" customWidth="1"/>
    <col min="9993" max="9993" width="18.26953125" style="70" bestFit="1" customWidth="1"/>
    <col min="9994" max="9994" width="26.7265625" style="70" bestFit="1" customWidth="1"/>
    <col min="9995" max="9995" width="17.26953125" style="70" bestFit="1" customWidth="1"/>
    <col min="9996" max="9996" width="18" style="70" bestFit="1" customWidth="1"/>
    <col min="9997" max="9997" width="18.26953125" style="70" bestFit="1" customWidth="1"/>
    <col min="9998" max="9998" width="14.26953125" style="70" bestFit="1" customWidth="1"/>
    <col min="9999" max="10226" width="9.26953125" style="70"/>
    <col min="10227" max="10227" width="6" style="70" customWidth="1"/>
    <col min="10228" max="10228" width="11.26953125" style="70" customWidth="1"/>
    <col min="10229" max="10229" width="12.54296875" style="70" bestFit="1" customWidth="1"/>
    <col min="10230" max="10230" width="56.54296875" style="70" customWidth="1"/>
    <col min="10231" max="10231" width="4.54296875" style="70" customWidth="1"/>
    <col min="10232" max="10232" width="15.7265625" style="70" customWidth="1"/>
    <col min="10233" max="10241" width="16.7265625" style="70" customWidth="1"/>
    <col min="10242" max="10242" width="35.54296875" style="70" bestFit="1" customWidth="1"/>
    <col min="10243" max="10243" width="16.26953125" style="70" customWidth="1"/>
    <col min="10244" max="10244" width="15.453125" style="70" customWidth="1"/>
    <col min="10245" max="10245" width="15.453125" style="70" bestFit="1" customWidth="1"/>
    <col min="10246" max="10246" width="2.7265625" style="70" customWidth="1"/>
    <col min="10247" max="10247" width="9.26953125" style="70"/>
    <col min="10248" max="10248" width="35.453125" style="70" bestFit="1" customWidth="1"/>
    <col min="10249" max="10249" width="18.26953125" style="70" bestFit="1" customWidth="1"/>
    <col min="10250" max="10250" width="26.7265625" style="70" bestFit="1" customWidth="1"/>
    <col min="10251" max="10251" width="17.26953125" style="70" bestFit="1" customWidth="1"/>
    <col min="10252" max="10252" width="18" style="70" bestFit="1" customWidth="1"/>
    <col min="10253" max="10253" width="18.26953125" style="70" bestFit="1" customWidth="1"/>
    <col min="10254" max="10254" width="14.26953125" style="70" bestFit="1" customWidth="1"/>
    <col min="10255" max="10482" width="9.26953125" style="70"/>
    <col min="10483" max="10483" width="6" style="70" customWidth="1"/>
    <col min="10484" max="10484" width="11.26953125" style="70" customWidth="1"/>
    <col min="10485" max="10485" width="12.54296875" style="70" bestFit="1" customWidth="1"/>
    <col min="10486" max="10486" width="56.54296875" style="70" customWidth="1"/>
    <col min="10487" max="10487" width="4.54296875" style="70" customWidth="1"/>
    <col min="10488" max="10488" width="15.7265625" style="70" customWidth="1"/>
    <col min="10489" max="10497" width="16.7265625" style="70" customWidth="1"/>
    <col min="10498" max="10498" width="35.54296875" style="70" bestFit="1" customWidth="1"/>
    <col min="10499" max="10499" width="16.26953125" style="70" customWidth="1"/>
    <col min="10500" max="10500" width="15.453125" style="70" customWidth="1"/>
    <col min="10501" max="10501" width="15.453125" style="70" bestFit="1" customWidth="1"/>
    <col min="10502" max="10502" width="2.7265625" style="70" customWidth="1"/>
    <col min="10503" max="10503" width="9.26953125" style="70"/>
    <col min="10504" max="10504" width="35.453125" style="70" bestFit="1" customWidth="1"/>
    <col min="10505" max="10505" width="18.26953125" style="70" bestFit="1" customWidth="1"/>
    <col min="10506" max="10506" width="26.7265625" style="70" bestFit="1" customWidth="1"/>
    <col min="10507" max="10507" width="17.26953125" style="70" bestFit="1" customWidth="1"/>
    <col min="10508" max="10508" width="18" style="70" bestFit="1" customWidth="1"/>
    <col min="10509" max="10509" width="18.26953125" style="70" bestFit="1" customWidth="1"/>
    <col min="10510" max="10510" width="14.26953125" style="70" bestFit="1" customWidth="1"/>
    <col min="10511" max="10738" width="9.26953125" style="70"/>
    <col min="10739" max="10739" width="6" style="70" customWidth="1"/>
    <col min="10740" max="10740" width="11.26953125" style="70" customWidth="1"/>
    <col min="10741" max="10741" width="12.54296875" style="70" bestFit="1" customWidth="1"/>
    <col min="10742" max="10742" width="56.54296875" style="70" customWidth="1"/>
    <col min="10743" max="10743" width="4.54296875" style="70" customWidth="1"/>
    <col min="10744" max="10744" width="15.7265625" style="70" customWidth="1"/>
    <col min="10745" max="10753" width="16.7265625" style="70" customWidth="1"/>
    <col min="10754" max="10754" width="35.54296875" style="70" bestFit="1" customWidth="1"/>
    <col min="10755" max="10755" width="16.26953125" style="70" customWidth="1"/>
    <col min="10756" max="10756" width="15.453125" style="70" customWidth="1"/>
    <col min="10757" max="10757" width="15.453125" style="70" bestFit="1" customWidth="1"/>
    <col min="10758" max="10758" width="2.7265625" style="70" customWidth="1"/>
    <col min="10759" max="10759" width="9.26953125" style="70"/>
    <col min="10760" max="10760" width="35.453125" style="70" bestFit="1" customWidth="1"/>
    <col min="10761" max="10761" width="18.26953125" style="70" bestFit="1" customWidth="1"/>
    <col min="10762" max="10762" width="26.7265625" style="70" bestFit="1" customWidth="1"/>
    <col min="10763" max="10763" width="17.26953125" style="70" bestFit="1" customWidth="1"/>
    <col min="10764" max="10764" width="18" style="70" bestFit="1" customWidth="1"/>
    <col min="10765" max="10765" width="18.26953125" style="70" bestFit="1" customWidth="1"/>
    <col min="10766" max="10766" width="14.26953125" style="70" bestFit="1" customWidth="1"/>
    <col min="10767" max="10994" width="9.26953125" style="70"/>
    <col min="10995" max="10995" width="6" style="70" customWidth="1"/>
    <col min="10996" max="10996" width="11.26953125" style="70" customWidth="1"/>
    <col min="10997" max="10997" width="12.54296875" style="70" bestFit="1" customWidth="1"/>
    <col min="10998" max="10998" width="56.54296875" style="70" customWidth="1"/>
    <col min="10999" max="10999" width="4.54296875" style="70" customWidth="1"/>
    <col min="11000" max="11000" width="15.7265625" style="70" customWidth="1"/>
    <col min="11001" max="11009" width="16.7265625" style="70" customWidth="1"/>
    <col min="11010" max="11010" width="35.54296875" style="70" bestFit="1" customWidth="1"/>
    <col min="11011" max="11011" width="16.26953125" style="70" customWidth="1"/>
    <col min="11012" max="11012" width="15.453125" style="70" customWidth="1"/>
    <col min="11013" max="11013" width="15.453125" style="70" bestFit="1" customWidth="1"/>
    <col min="11014" max="11014" width="2.7265625" style="70" customWidth="1"/>
    <col min="11015" max="11015" width="9.26953125" style="70"/>
    <col min="11016" max="11016" width="35.453125" style="70" bestFit="1" customWidth="1"/>
    <col min="11017" max="11017" width="18.26953125" style="70" bestFit="1" customWidth="1"/>
    <col min="11018" max="11018" width="26.7265625" style="70" bestFit="1" customWidth="1"/>
    <col min="11019" max="11019" width="17.26953125" style="70" bestFit="1" customWidth="1"/>
    <col min="11020" max="11020" width="18" style="70" bestFit="1" customWidth="1"/>
    <col min="11021" max="11021" width="18.26953125" style="70" bestFit="1" customWidth="1"/>
    <col min="11022" max="11022" width="14.26953125" style="70" bestFit="1" customWidth="1"/>
    <col min="11023" max="11250" width="9.26953125" style="70"/>
    <col min="11251" max="11251" width="6" style="70" customWidth="1"/>
    <col min="11252" max="11252" width="11.26953125" style="70" customWidth="1"/>
    <col min="11253" max="11253" width="12.54296875" style="70" bestFit="1" customWidth="1"/>
    <col min="11254" max="11254" width="56.54296875" style="70" customWidth="1"/>
    <col min="11255" max="11255" width="4.54296875" style="70" customWidth="1"/>
    <col min="11256" max="11256" width="15.7265625" style="70" customWidth="1"/>
    <col min="11257" max="11265" width="16.7265625" style="70" customWidth="1"/>
    <col min="11266" max="11266" width="35.54296875" style="70" bestFit="1" customWidth="1"/>
    <col min="11267" max="11267" width="16.26953125" style="70" customWidth="1"/>
    <col min="11268" max="11268" width="15.453125" style="70" customWidth="1"/>
    <col min="11269" max="11269" width="15.453125" style="70" bestFit="1" customWidth="1"/>
    <col min="11270" max="11270" width="2.7265625" style="70" customWidth="1"/>
    <col min="11271" max="11271" width="9.26953125" style="70"/>
    <col min="11272" max="11272" width="35.453125" style="70" bestFit="1" customWidth="1"/>
    <col min="11273" max="11273" width="18.26953125" style="70" bestFit="1" customWidth="1"/>
    <col min="11274" max="11274" width="26.7265625" style="70" bestFit="1" customWidth="1"/>
    <col min="11275" max="11275" width="17.26953125" style="70" bestFit="1" customWidth="1"/>
    <col min="11276" max="11276" width="18" style="70" bestFit="1" customWidth="1"/>
    <col min="11277" max="11277" width="18.26953125" style="70" bestFit="1" customWidth="1"/>
    <col min="11278" max="11278" width="14.26953125" style="70" bestFit="1" customWidth="1"/>
    <col min="11279" max="11506" width="9.26953125" style="70"/>
    <col min="11507" max="11507" width="6" style="70" customWidth="1"/>
    <col min="11508" max="11508" width="11.26953125" style="70" customWidth="1"/>
    <col min="11509" max="11509" width="12.54296875" style="70" bestFit="1" customWidth="1"/>
    <col min="11510" max="11510" width="56.54296875" style="70" customWidth="1"/>
    <col min="11511" max="11511" width="4.54296875" style="70" customWidth="1"/>
    <col min="11512" max="11512" width="15.7265625" style="70" customWidth="1"/>
    <col min="11513" max="11521" width="16.7265625" style="70" customWidth="1"/>
    <col min="11522" max="11522" width="35.54296875" style="70" bestFit="1" customWidth="1"/>
    <col min="11523" max="11523" width="16.26953125" style="70" customWidth="1"/>
    <col min="11524" max="11524" width="15.453125" style="70" customWidth="1"/>
    <col min="11525" max="11525" width="15.453125" style="70" bestFit="1" customWidth="1"/>
    <col min="11526" max="11526" width="2.7265625" style="70" customWidth="1"/>
    <col min="11527" max="11527" width="9.26953125" style="70"/>
    <col min="11528" max="11528" width="35.453125" style="70" bestFit="1" customWidth="1"/>
    <col min="11529" max="11529" width="18.26953125" style="70" bestFit="1" customWidth="1"/>
    <col min="11530" max="11530" width="26.7265625" style="70" bestFit="1" customWidth="1"/>
    <col min="11531" max="11531" width="17.26953125" style="70" bestFit="1" customWidth="1"/>
    <col min="11532" max="11532" width="18" style="70" bestFit="1" customWidth="1"/>
    <col min="11533" max="11533" width="18.26953125" style="70" bestFit="1" customWidth="1"/>
    <col min="11534" max="11534" width="14.26953125" style="70" bestFit="1" customWidth="1"/>
    <col min="11535" max="11762" width="9.26953125" style="70"/>
    <col min="11763" max="11763" width="6" style="70" customWidth="1"/>
    <col min="11764" max="11764" width="11.26953125" style="70" customWidth="1"/>
    <col min="11765" max="11765" width="12.54296875" style="70" bestFit="1" customWidth="1"/>
    <col min="11766" max="11766" width="56.54296875" style="70" customWidth="1"/>
    <col min="11767" max="11767" width="4.54296875" style="70" customWidth="1"/>
    <col min="11768" max="11768" width="15.7265625" style="70" customWidth="1"/>
    <col min="11769" max="11777" width="16.7265625" style="70" customWidth="1"/>
    <col min="11778" max="11778" width="35.54296875" style="70" bestFit="1" customWidth="1"/>
    <col min="11779" max="11779" width="16.26953125" style="70" customWidth="1"/>
    <col min="11780" max="11780" width="15.453125" style="70" customWidth="1"/>
    <col min="11781" max="11781" width="15.453125" style="70" bestFit="1" customWidth="1"/>
    <col min="11782" max="11782" width="2.7265625" style="70" customWidth="1"/>
    <col min="11783" max="11783" width="9.26953125" style="70"/>
    <col min="11784" max="11784" width="35.453125" style="70" bestFit="1" customWidth="1"/>
    <col min="11785" max="11785" width="18.26953125" style="70" bestFit="1" customWidth="1"/>
    <col min="11786" max="11786" width="26.7265625" style="70" bestFit="1" customWidth="1"/>
    <col min="11787" max="11787" width="17.26953125" style="70" bestFit="1" customWidth="1"/>
    <col min="11788" max="11788" width="18" style="70" bestFit="1" customWidth="1"/>
    <col min="11789" max="11789" width="18.26953125" style="70" bestFit="1" customWidth="1"/>
    <col min="11790" max="11790" width="14.26953125" style="70" bestFit="1" customWidth="1"/>
    <col min="11791" max="12018" width="9.26953125" style="70"/>
    <col min="12019" max="12019" width="6" style="70" customWidth="1"/>
    <col min="12020" max="12020" width="11.26953125" style="70" customWidth="1"/>
    <col min="12021" max="12021" width="12.54296875" style="70" bestFit="1" customWidth="1"/>
    <col min="12022" max="12022" width="56.54296875" style="70" customWidth="1"/>
    <col min="12023" max="12023" width="4.54296875" style="70" customWidth="1"/>
    <col min="12024" max="12024" width="15.7265625" style="70" customWidth="1"/>
    <col min="12025" max="12033" width="16.7265625" style="70" customWidth="1"/>
    <col min="12034" max="12034" width="35.54296875" style="70" bestFit="1" customWidth="1"/>
    <col min="12035" max="12035" width="16.26953125" style="70" customWidth="1"/>
    <col min="12036" max="12036" width="15.453125" style="70" customWidth="1"/>
    <col min="12037" max="12037" width="15.453125" style="70" bestFit="1" customWidth="1"/>
    <col min="12038" max="12038" width="2.7265625" style="70" customWidth="1"/>
    <col min="12039" max="12039" width="9.26953125" style="70"/>
    <col min="12040" max="12040" width="35.453125" style="70" bestFit="1" customWidth="1"/>
    <col min="12041" max="12041" width="18.26953125" style="70" bestFit="1" customWidth="1"/>
    <col min="12042" max="12042" width="26.7265625" style="70" bestFit="1" customWidth="1"/>
    <col min="12043" max="12043" width="17.26953125" style="70" bestFit="1" customWidth="1"/>
    <col min="12044" max="12044" width="18" style="70" bestFit="1" customWidth="1"/>
    <col min="12045" max="12045" width="18.26953125" style="70" bestFit="1" customWidth="1"/>
    <col min="12046" max="12046" width="14.26953125" style="70" bestFit="1" customWidth="1"/>
    <col min="12047" max="12274" width="9.26953125" style="70"/>
    <col min="12275" max="12275" width="6" style="70" customWidth="1"/>
    <col min="12276" max="12276" width="11.26953125" style="70" customWidth="1"/>
    <col min="12277" max="12277" width="12.54296875" style="70" bestFit="1" customWidth="1"/>
    <col min="12278" max="12278" width="56.54296875" style="70" customWidth="1"/>
    <col min="12279" max="12279" width="4.54296875" style="70" customWidth="1"/>
    <col min="12280" max="12280" width="15.7265625" style="70" customWidth="1"/>
    <col min="12281" max="12289" width="16.7265625" style="70" customWidth="1"/>
    <col min="12290" max="12290" width="35.54296875" style="70" bestFit="1" customWidth="1"/>
    <col min="12291" max="12291" width="16.26953125" style="70" customWidth="1"/>
    <col min="12292" max="12292" width="15.453125" style="70" customWidth="1"/>
    <col min="12293" max="12293" width="15.453125" style="70" bestFit="1" customWidth="1"/>
    <col min="12294" max="12294" width="2.7265625" style="70" customWidth="1"/>
    <col min="12295" max="12295" width="9.26953125" style="70"/>
    <col min="12296" max="12296" width="35.453125" style="70" bestFit="1" customWidth="1"/>
    <col min="12297" max="12297" width="18.26953125" style="70" bestFit="1" customWidth="1"/>
    <col min="12298" max="12298" width="26.7265625" style="70" bestFit="1" customWidth="1"/>
    <col min="12299" max="12299" width="17.26953125" style="70" bestFit="1" customWidth="1"/>
    <col min="12300" max="12300" width="18" style="70" bestFit="1" customWidth="1"/>
    <col min="12301" max="12301" width="18.26953125" style="70" bestFit="1" customWidth="1"/>
    <col min="12302" max="12302" width="14.26953125" style="70" bestFit="1" customWidth="1"/>
    <col min="12303" max="12530" width="9.26953125" style="70"/>
    <col min="12531" max="12531" width="6" style="70" customWidth="1"/>
    <col min="12532" max="12532" width="11.26953125" style="70" customWidth="1"/>
    <col min="12533" max="12533" width="12.54296875" style="70" bestFit="1" customWidth="1"/>
    <col min="12534" max="12534" width="56.54296875" style="70" customWidth="1"/>
    <col min="12535" max="12535" width="4.54296875" style="70" customWidth="1"/>
    <col min="12536" max="12536" width="15.7265625" style="70" customWidth="1"/>
    <col min="12537" max="12545" width="16.7265625" style="70" customWidth="1"/>
    <col min="12546" max="12546" width="35.54296875" style="70" bestFit="1" customWidth="1"/>
    <col min="12547" max="12547" width="16.26953125" style="70" customWidth="1"/>
    <col min="12548" max="12548" width="15.453125" style="70" customWidth="1"/>
    <col min="12549" max="12549" width="15.453125" style="70" bestFit="1" customWidth="1"/>
    <col min="12550" max="12550" width="2.7265625" style="70" customWidth="1"/>
    <col min="12551" max="12551" width="9.26953125" style="70"/>
    <col min="12552" max="12552" width="35.453125" style="70" bestFit="1" customWidth="1"/>
    <col min="12553" max="12553" width="18.26953125" style="70" bestFit="1" customWidth="1"/>
    <col min="12554" max="12554" width="26.7265625" style="70" bestFit="1" customWidth="1"/>
    <col min="12555" max="12555" width="17.26953125" style="70" bestFit="1" customWidth="1"/>
    <col min="12556" max="12556" width="18" style="70" bestFit="1" customWidth="1"/>
    <col min="12557" max="12557" width="18.26953125" style="70" bestFit="1" customWidth="1"/>
    <col min="12558" max="12558" width="14.26953125" style="70" bestFit="1" customWidth="1"/>
    <col min="12559" max="12786" width="9.26953125" style="70"/>
    <col min="12787" max="12787" width="6" style="70" customWidth="1"/>
    <col min="12788" max="12788" width="11.26953125" style="70" customWidth="1"/>
    <col min="12789" max="12789" width="12.54296875" style="70" bestFit="1" customWidth="1"/>
    <col min="12790" max="12790" width="56.54296875" style="70" customWidth="1"/>
    <col min="12791" max="12791" width="4.54296875" style="70" customWidth="1"/>
    <col min="12792" max="12792" width="15.7265625" style="70" customWidth="1"/>
    <col min="12793" max="12801" width="16.7265625" style="70" customWidth="1"/>
    <col min="12802" max="12802" width="35.54296875" style="70" bestFit="1" customWidth="1"/>
    <col min="12803" max="12803" width="16.26953125" style="70" customWidth="1"/>
    <col min="12804" max="12804" width="15.453125" style="70" customWidth="1"/>
    <col min="12805" max="12805" width="15.453125" style="70" bestFit="1" customWidth="1"/>
    <col min="12806" max="12806" width="2.7265625" style="70" customWidth="1"/>
    <col min="12807" max="12807" width="9.26953125" style="70"/>
    <col min="12808" max="12808" width="35.453125" style="70" bestFit="1" customWidth="1"/>
    <col min="12809" max="12809" width="18.26953125" style="70" bestFit="1" customWidth="1"/>
    <col min="12810" max="12810" width="26.7265625" style="70" bestFit="1" customWidth="1"/>
    <col min="12811" max="12811" width="17.26953125" style="70" bestFit="1" customWidth="1"/>
    <col min="12812" max="12812" width="18" style="70" bestFit="1" customWidth="1"/>
    <col min="12813" max="12813" width="18.26953125" style="70" bestFit="1" customWidth="1"/>
    <col min="12814" max="12814" width="14.26953125" style="70" bestFit="1" customWidth="1"/>
    <col min="12815" max="13042" width="9.26953125" style="70"/>
    <col min="13043" max="13043" width="6" style="70" customWidth="1"/>
    <col min="13044" max="13044" width="11.26953125" style="70" customWidth="1"/>
    <col min="13045" max="13045" width="12.54296875" style="70" bestFit="1" customWidth="1"/>
    <col min="13046" max="13046" width="56.54296875" style="70" customWidth="1"/>
    <col min="13047" max="13047" width="4.54296875" style="70" customWidth="1"/>
    <col min="13048" max="13048" width="15.7265625" style="70" customWidth="1"/>
    <col min="13049" max="13057" width="16.7265625" style="70" customWidth="1"/>
    <col min="13058" max="13058" width="35.54296875" style="70" bestFit="1" customWidth="1"/>
    <col min="13059" max="13059" width="16.26953125" style="70" customWidth="1"/>
    <col min="13060" max="13060" width="15.453125" style="70" customWidth="1"/>
    <col min="13061" max="13061" width="15.453125" style="70" bestFit="1" customWidth="1"/>
    <col min="13062" max="13062" width="2.7265625" style="70" customWidth="1"/>
    <col min="13063" max="13063" width="9.26953125" style="70"/>
    <col min="13064" max="13064" width="35.453125" style="70" bestFit="1" customWidth="1"/>
    <col min="13065" max="13065" width="18.26953125" style="70" bestFit="1" customWidth="1"/>
    <col min="13066" max="13066" width="26.7265625" style="70" bestFit="1" customWidth="1"/>
    <col min="13067" max="13067" width="17.26953125" style="70" bestFit="1" customWidth="1"/>
    <col min="13068" max="13068" width="18" style="70" bestFit="1" customWidth="1"/>
    <col min="13069" max="13069" width="18.26953125" style="70" bestFit="1" customWidth="1"/>
    <col min="13070" max="13070" width="14.26953125" style="70" bestFit="1" customWidth="1"/>
    <col min="13071" max="13298" width="9.26953125" style="70"/>
    <col min="13299" max="13299" width="6" style="70" customWidth="1"/>
    <col min="13300" max="13300" width="11.26953125" style="70" customWidth="1"/>
    <col min="13301" max="13301" width="12.54296875" style="70" bestFit="1" customWidth="1"/>
    <col min="13302" max="13302" width="56.54296875" style="70" customWidth="1"/>
    <col min="13303" max="13303" width="4.54296875" style="70" customWidth="1"/>
    <col min="13304" max="13304" width="15.7265625" style="70" customWidth="1"/>
    <col min="13305" max="13313" width="16.7265625" style="70" customWidth="1"/>
    <col min="13314" max="13314" width="35.54296875" style="70" bestFit="1" customWidth="1"/>
    <col min="13315" max="13315" width="16.26953125" style="70" customWidth="1"/>
    <col min="13316" max="13316" width="15.453125" style="70" customWidth="1"/>
    <col min="13317" max="13317" width="15.453125" style="70" bestFit="1" customWidth="1"/>
    <col min="13318" max="13318" width="2.7265625" style="70" customWidth="1"/>
    <col min="13319" max="13319" width="9.26953125" style="70"/>
    <col min="13320" max="13320" width="35.453125" style="70" bestFit="1" customWidth="1"/>
    <col min="13321" max="13321" width="18.26953125" style="70" bestFit="1" customWidth="1"/>
    <col min="13322" max="13322" width="26.7265625" style="70" bestFit="1" customWidth="1"/>
    <col min="13323" max="13323" width="17.26953125" style="70" bestFit="1" customWidth="1"/>
    <col min="13324" max="13324" width="18" style="70" bestFit="1" customWidth="1"/>
    <col min="13325" max="13325" width="18.26953125" style="70" bestFit="1" customWidth="1"/>
    <col min="13326" max="13326" width="14.26953125" style="70" bestFit="1" customWidth="1"/>
    <col min="13327" max="13554" width="9.26953125" style="70"/>
    <col min="13555" max="13555" width="6" style="70" customWidth="1"/>
    <col min="13556" max="13556" width="11.26953125" style="70" customWidth="1"/>
    <col min="13557" max="13557" width="12.54296875" style="70" bestFit="1" customWidth="1"/>
    <col min="13558" max="13558" width="56.54296875" style="70" customWidth="1"/>
    <col min="13559" max="13559" width="4.54296875" style="70" customWidth="1"/>
    <col min="13560" max="13560" width="15.7265625" style="70" customWidth="1"/>
    <col min="13561" max="13569" width="16.7265625" style="70" customWidth="1"/>
    <col min="13570" max="13570" width="35.54296875" style="70" bestFit="1" customWidth="1"/>
    <col min="13571" max="13571" width="16.26953125" style="70" customWidth="1"/>
    <col min="13572" max="13572" width="15.453125" style="70" customWidth="1"/>
    <col min="13573" max="13573" width="15.453125" style="70" bestFit="1" customWidth="1"/>
    <col min="13574" max="13574" width="2.7265625" style="70" customWidth="1"/>
    <col min="13575" max="13575" width="9.26953125" style="70"/>
    <col min="13576" max="13576" width="35.453125" style="70" bestFit="1" customWidth="1"/>
    <col min="13577" max="13577" width="18.26953125" style="70" bestFit="1" customWidth="1"/>
    <col min="13578" max="13578" width="26.7265625" style="70" bestFit="1" customWidth="1"/>
    <col min="13579" max="13579" width="17.26953125" style="70" bestFit="1" customWidth="1"/>
    <col min="13580" max="13580" width="18" style="70" bestFit="1" customWidth="1"/>
    <col min="13581" max="13581" width="18.26953125" style="70" bestFit="1" customWidth="1"/>
    <col min="13582" max="13582" width="14.26953125" style="70" bestFit="1" customWidth="1"/>
    <col min="13583" max="13810" width="9.26953125" style="70"/>
    <col min="13811" max="13811" width="6" style="70" customWidth="1"/>
    <col min="13812" max="13812" width="11.26953125" style="70" customWidth="1"/>
    <col min="13813" max="13813" width="12.54296875" style="70" bestFit="1" customWidth="1"/>
    <col min="13814" max="13814" width="56.54296875" style="70" customWidth="1"/>
    <col min="13815" max="13815" width="4.54296875" style="70" customWidth="1"/>
    <col min="13816" max="13816" width="15.7265625" style="70" customWidth="1"/>
    <col min="13817" max="13825" width="16.7265625" style="70" customWidth="1"/>
    <col min="13826" max="13826" width="35.54296875" style="70" bestFit="1" customWidth="1"/>
    <col min="13827" max="13827" width="16.26953125" style="70" customWidth="1"/>
    <col min="13828" max="13828" width="15.453125" style="70" customWidth="1"/>
    <col min="13829" max="13829" width="15.453125" style="70" bestFit="1" customWidth="1"/>
    <col min="13830" max="13830" width="2.7265625" style="70" customWidth="1"/>
    <col min="13831" max="13831" width="9.26953125" style="70"/>
    <col min="13832" max="13832" width="35.453125" style="70" bestFit="1" customWidth="1"/>
    <col min="13833" max="13833" width="18.26953125" style="70" bestFit="1" customWidth="1"/>
    <col min="13834" max="13834" width="26.7265625" style="70" bestFit="1" customWidth="1"/>
    <col min="13835" max="13835" width="17.26953125" style="70" bestFit="1" customWidth="1"/>
    <col min="13836" max="13836" width="18" style="70" bestFit="1" customWidth="1"/>
    <col min="13837" max="13837" width="18.26953125" style="70" bestFit="1" customWidth="1"/>
    <col min="13838" max="13838" width="14.26953125" style="70" bestFit="1" customWidth="1"/>
    <col min="13839" max="14066" width="9.26953125" style="70"/>
    <col min="14067" max="14067" width="6" style="70" customWidth="1"/>
    <col min="14068" max="14068" width="11.26953125" style="70" customWidth="1"/>
    <col min="14069" max="14069" width="12.54296875" style="70" bestFit="1" customWidth="1"/>
    <col min="14070" max="14070" width="56.54296875" style="70" customWidth="1"/>
    <col min="14071" max="14071" width="4.54296875" style="70" customWidth="1"/>
    <col min="14072" max="14072" width="15.7265625" style="70" customWidth="1"/>
    <col min="14073" max="14081" width="16.7265625" style="70" customWidth="1"/>
    <col min="14082" max="14082" width="35.54296875" style="70" bestFit="1" customWidth="1"/>
    <col min="14083" max="14083" width="16.26953125" style="70" customWidth="1"/>
    <col min="14084" max="14084" width="15.453125" style="70" customWidth="1"/>
    <col min="14085" max="14085" width="15.453125" style="70" bestFit="1" customWidth="1"/>
    <col min="14086" max="14086" width="2.7265625" style="70" customWidth="1"/>
    <col min="14087" max="14087" width="9.26953125" style="70"/>
    <col min="14088" max="14088" width="35.453125" style="70" bestFit="1" customWidth="1"/>
    <col min="14089" max="14089" width="18.26953125" style="70" bestFit="1" customWidth="1"/>
    <col min="14090" max="14090" width="26.7265625" style="70" bestFit="1" customWidth="1"/>
    <col min="14091" max="14091" width="17.26953125" style="70" bestFit="1" customWidth="1"/>
    <col min="14092" max="14092" width="18" style="70" bestFit="1" customWidth="1"/>
    <col min="14093" max="14093" width="18.26953125" style="70" bestFit="1" customWidth="1"/>
    <col min="14094" max="14094" width="14.26953125" style="70" bestFit="1" customWidth="1"/>
    <col min="14095" max="14322" width="9.26953125" style="70"/>
    <col min="14323" max="14323" width="6" style="70" customWidth="1"/>
    <col min="14324" max="14324" width="11.26953125" style="70" customWidth="1"/>
    <col min="14325" max="14325" width="12.54296875" style="70" bestFit="1" customWidth="1"/>
    <col min="14326" max="14326" width="56.54296875" style="70" customWidth="1"/>
    <col min="14327" max="14327" width="4.54296875" style="70" customWidth="1"/>
    <col min="14328" max="14328" width="15.7265625" style="70" customWidth="1"/>
    <col min="14329" max="14337" width="16.7265625" style="70" customWidth="1"/>
    <col min="14338" max="14338" width="35.54296875" style="70" bestFit="1" customWidth="1"/>
    <col min="14339" max="14339" width="16.26953125" style="70" customWidth="1"/>
    <col min="14340" max="14340" width="15.453125" style="70" customWidth="1"/>
    <col min="14341" max="14341" width="15.453125" style="70" bestFit="1" customWidth="1"/>
    <col min="14342" max="14342" width="2.7265625" style="70" customWidth="1"/>
    <col min="14343" max="14343" width="9.26953125" style="70"/>
    <col min="14344" max="14344" width="35.453125" style="70" bestFit="1" customWidth="1"/>
    <col min="14345" max="14345" width="18.26953125" style="70" bestFit="1" customWidth="1"/>
    <col min="14346" max="14346" width="26.7265625" style="70" bestFit="1" customWidth="1"/>
    <col min="14347" max="14347" width="17.26953125" style="70" bestFit="1" customWidth="1"/>
    <col min="14348" max="14348" width="18" style="70" bestFit="1" customWidth="1"/>
    <col min="14349" max="14349" width="18.26953125" style="70" bestFit="1" customWidth="1"/>
    <col min="14350" max="14350" width="14.26953125" style="70" bestFit="1" customWidth="1"/>
    <col min="14351" max="14578" width="9.26953125" style="70"/>
    <col min="14579" max="14579" width="6" style="70" customWidth="1"/>
    <col min="14580" max="14580" width="11.26953125" style="70" customWidth="1"/>
    <col min="14581" max="14581" width="12.54296875" style="70" bestFit="1" customWidth="1"/>
    <col min="14582" max="14582" width="56.54296875" style="70" customWidth="1"/>
    <col min="14583" max="14583" width="4.54296875" style="70" customWidth="1"/>
    <col min="14584" max="14584" width="15.7265625" style="70" customWidth="1"/>
    <col min="14585" max="14593" width="16.7265625" style="70" customWidth="1"/>
    <col min="14594" max="14594" width="35.54296875" style="70" bestFit="1" customWidth="1"/>
    <col min="14595" max="14595" width="16.26953125" style="70" customWidth="1"/>
    <col min="14596" max="14596" width="15.453125" style="70" customWidth="1"/>
    <col min="14597" max="14597" width="15.453125" style="70" bestFit="1" customWidth="1"/>
    <col min="14598" max="14598" width="2.7265625" style="70" customWidth="1"/>
    <col min="14599" max="14599" width="9.26953125" style="70"/>
    <col min="14600" max="14600" width="35.453125" style="70" bestFit="1" customWidth="1"/>
    <col min="14601" max="14601" width="18.26953125" style="70" bestFit="1" customWidth="1"/>
    <col min="14602" max="14602" width="26.7265625" style="70" bestFit="1" customWidth="1"/>
    <col min="14603" max="14603" width="17.26953125" style="70" bestFit="1" customWidth="1"/>
    <col min="14604" max="14604" width="18" style="70" bestFit="1" customWidth="1"/>
    <col min="14605" max="14605" width="18.26953125" style="70" bestFit="1" customWidth="1"/>
    <col min="14606" max="14606" width="14.26953125" style="70" bestFit="1" customWidth="1"/>
    <col min="14607" max="14834" width="9.26953125" style="70"/>
    <col min="14835" max="14835" width="6" style="70" customWidth="1"/>
    <col min="14836" max="14836" width="11.26953125" style="70" customWidth="1"/>
    <col min="14837" max="14837" width="12.54296875" style="70" bestFit="1" customWidth="1"/>
    <col min="14838" max="14838" width="56.54296875" style="70" customWidth="1"/>
    <col min="14839" max="14839" width="4.54296875" style="70" customWidth="1"/>
    <col min="14840" max="14840" width="15.7265625" style="70" customWidth="1"/>
    <col min="14841" max="14849" width="16.7265625" style="70" customWidth="1"/>
    <col min="14850" max="14850" width="35.54296875" style="70" bestFit="1" customWidth="1"/>
    <col min="14851" max="14851" width="16.26953125" style="70" customWidth="1"/>
    <col min="14852" max="14852" width="15.453125" style="70" customWidth="1"/>
    <col min="14853" max="14853" width="15.453125" style="70" bestFit="1" customWidth="1"/>
    <col min="14854" max="14854" width="2.7265625" style="70" customWidth="1"/>
    <col min="14855" max="14855" width="9.26953125" style="70"/>
    <col min="14856" max="14856" width="35.453125" style="70" bestFit="1" customWidth="1"/>
    <col min="14857" max="14857" width="18.26953125" style="70" bestFit="1" customWidth="1"/>
    <col min="14858" max="14858" width="26.7265625" style="70" bestFit="1" customWidth="1"/>
    <col min="14859" max="14859" width="17.26953125" style="70" bestFit="1" customWidth="1"/>
    <col min="14860" max="14860" width="18" style="70" bestFit="1" customWidth="1"/>
    <col min="14861" max="14861" width="18.26953125" style="70" bestFit="1" customWidth="1"/>
    <col min="14862" max="14862" width="14.26953125" style="70" bestFit="1" customWidth="1"/>
    <col min="14863" max="15090" width="9.26953125" style="70"/>
    <col min="15091" max="15091" width="6" style="70" customWidth="1"/>
    <col min="15092" max="15092" width="11.26953125" style="70" customWidth="1"/>
    <col min="15093" max="15093" width="12.54296875" style="70" bestFit="1" customWidth="1"/>
    <col min="15094" max="15094" width="56.54296875" style="70" customWidth="1"/>
    <col min="15095" max="15095" width="4.54296875" style="70" customWidth="1"/>
    <col min="15096" max="15096" width="15.7265625" style="70" customWidth="1"/>
    <col min="15097" max="15105" width="16.7265625" style="70" customWidth="1"/>
    <col min="15106" max="15106" width="35.54296875" style="70" bestFit="1" customWidth="1"/>
    <col min="15107" max="15107" width="16.26953125" style="70" customWidth="1"/>
    <col min="15108" max="15108" width="15.453125" style="70" customWidth="1"/>
    <col min="15109" max="15109" width="15.453125" style="70" bestFit="1" customWidth="1"/>
    <col min="15110" max="15110" width="2.7265625" style="70" customWidth="1"/>
    <col min="15111" max="15111" width="9.26953125" style="70"/>
    <col min="15112" max="15112" width="35.453125" style="70" bestFit="1" customWidth="1"/>
    <col min="15113" max="15113" width="18.26953125" style="70" bestFit="1" customWidth="1"/>
    <col min="15114" max="15114" width="26.7265625" style="70" bestFit="1" customWidth="1"/>
    <col min="15115" max="15115" width="17.26953125" style="70" bestFit="1" customWidth="1"/>
    <col min="15116" max="15116" width="18" style="70" bestFit="1" customWidth="1"/>
    <col min="15117" max="15117" width="18.26953125" style="70" bestFit="1" customWidth="1"/>
    <col min="15118" max="15118" width="14.26953125" style="70" bestFit="1" customWidth="1"/>
    <col min="15119" max="15346" width="9.26953125" style="70"/>
    <col min="15347" max="15347" width="6" style="70" customWidth="1"/>
    <col min="15348" max="15348" width="11.26953125" style="70" customWidth="1"/>
    <col min="15349" max="15349" width="12.54296875" style="70" bestFit="1" customWidth="1"/>
    <col min="15350" max="15350" width="56.54296875" style="70" customWidth="1"/>
    <col min="15351" max="15351" width="4.54296875" style="70" customWidth="1"/>
    <col min="15352" max="15352" width="15.7265625" style="70" customWidth="1"/>
    <col min="15353" max="15361" width="16.7265625" style="70" customWidth="1"/>
    <col min="15362" max="15362" width="35.54296875" style="70" bestFit="1" customWidth="1"/>
    <col min="15363" max="15363" width="16.26953125" style="70" customWidth="1"/>
    <col min="15364" max="15364" width="15.453125" style="70" customWidth="1"/>
    <col min="15365" max="15365" width="15.453125" style="70" bestFit="1" customWidth="1"/>
    <col min="15366" max="15366" width="2.7265625" style="70" customWidth="1"/>
    <col min="15367" max="15367" width="9.26953125" style="70"/>
    <col min="15368" max="15368" width="35.453125" style="70" bestFit="1" customWidth="1"/>
    <col min="15369" max="15369" width="18.26953125" style="70" bestFit="1" customWidth="1"/>
    <col min="15370" max="15370" width="26.7265625" style="70" bestFit="1" customWidth="1"/>
    <col min="15371" max="15371" width="17.26953125" style="70" bestFit="1" customWidth="1"/>
    <col min="15372" max="15372" width="18" style="70" bestFit="1" customWidth="1"/>
    <col min="15373" max="15373" width="18.26953125" style="70" bestFit="1" customWidth="1"/>
    <col min="15374" max="15374" width="14.26953125" style="70" bestFit="1" customWidth="1"/>
    <col min="15375" max="15602" width="9.26953125" style="70"/>
    <col min="15603" max="15603" width="6" style="70" customWidth="1"/>
    <col min="15604" max="15604" width="11.26953125" style="70" customWidth="1"/>
    <col min="15605" max="15605" width="12.54296875" style="70" bestFit="1" customWidth="1"/>
    <col min="15606" max="15606" width="56.54296875" style="70" customWidth="1"/>
    <col min="15607" max="15607" width="4.54296875" style="70" customWidth="1"/>
    <col min="15608" max="15608" width="15.7265625" style="70" customWidth="1"/>
    <col min="15609" max="15617" width="16.7265625" style="70" customWidth="1"/>
    <col min="15618" max="15618" width="35.54296875" style="70" bestFit="1" customWidth="1"/>
    <col min="15619" max="15619" width="16.26953125" style="70" customWidth="1"/>
    <col min="15620" max="15620" width="15.453125" style="70" customWidth="1"/>
    <col min="15621" max="15621" width="15.453125" style="70" bestFit="1" customWidth="1"/>
    <col min="15622" max="15622" width="2.7265625" style="70" customWidth="1"/>
    <col min="15623" max="15623" width="9.26953125" style="70"/>
    <col min="15624" max="15624" width="35.453125" style="70" bestFit="1" customWidth="1"/>
    <col min="15625" max="15625" width="18.26953125" style="70" bestFit="1" customWidth="1"/>
    <col min="15626" max="15626" width="26.7265625" style="70" bestFit="1" customWidth="1"/>
    <col min="15627" max="15627" width="17.26953125" style="70" bestFit="1" customWidth="1"/>
    <col min="15628" max="15628" width="18" style="70" bestFit="1" customWidth="1"/>
    <col min="15629" max="15629" width="18.26953125" style="70" bestFit="1" customWidth="1"/>
    <col min="15630" max="15630" width="14.26953125" style="70" bestFit="1" customWidth="1"/>
    <col min="15631" max="15858" width="9.26953125" style="70"/>
    <col min="15859" max="15859" width="6" style="70" customWidth="1"/>
    <col min="15860" max="15860" width="11.26953125" style="70" customWidth="1"/>
    <col min="15861" max="15861" width="12.54296875" style="70" bestFit="1" customWidth="1"/>
    <col min="15862" max="15862" width="56.54296875" style="70" customWidth="1"/>
    <col min="15863" max="15863" width="4.54296875" style="70" customWidth="1"/>
    <col min="15864" max="15864" width="15.7265625" style="70" customWidth="1"/>
    <col min="15865" max="15873" width="16.7265625" style="70" customWidth="1"/>
    <col min="15874" max="15874" width="35.54296875" style="70" bestFit="1" customWidth="1"/>
    <col min="15875" max="15875" width="16.26953125" style="70" customWidth="1"/>
    <col min="15876" max="15876" width="15.453125" style="70" customWidth="1"/>
    <col min="15877" max="15877" width="15.453125" style="70" bestFit="1" customWidth="1"/>
    <col min="15878" max="15878" width="2.7265625" style="70" customWidth="1"/>
    <col min="15879" max="15879" width="9.26953125" style="70"/>
    <col min="15880" max="15880" width="35.453125" style="70" bestFit="1" customWidth="1"/>
    <col min="15881" max="15881" width="18.26953125" style="70" bestFit="1" customWidth="1"/>
    <col min="15882" max="15882" width="26.7265625" style="70" bestFit="1" customWidth="1"/>
    <col min="15883" max="15883" width="17.26953125" style="70" bestFit="1" customWidth="1"/>
    <col min="15884" max="15884" width="18" style="70" bestFit="1" customWidth="1"/>
    <col min="15885" max="15885" width="18.26953125" style="70" bestFit="1" customWidth="1"/>
    <col min="15886" max="15886" width="14.26953125" style="70" bestFit="1" customWidth="1"/>
    <col min="15887" max="16114" width="9.26953125" style="70"/>
    <col min="16115" max="16115" width="6" style="70" customWidth="1"/>
    <col min="16116" max="16116" width="11.26953125" style="70" customWidth="1"/>
    <col min="16117" max="16117" width="12.54296875" style="70" bestFit="1" customWidth="1"/>
    <col min="16118" max="16118" width="56.54296875" style="70" customWidth="1"/>
    <col min="16119" max="16119" width="4.54296875" style="70" customWidth="1"/>
    <col min="16120" max="16120" width="15.7265625" style="70" customWidth="1"/>
    <col min="16121" max="16129" width="16.7265625" style="70" customWidth="1"/>
    <col min="16130" max="16130" width="35.54296875" style="70" bestFit="1" customWidth="1"/>
    <col min="16131" max="16131" width="16.26953125" style="70" customWidth="1"/>
    <col min="16132" max="16132" width="15.453125" style="70" customWidth="1"/>
    <col min="16133" max="16133" width="15.453125" style="70" bestFit="1" customWidth="1"/>
    <col min="16134" max="16134" width="2.7265625" style="70" customWidth="1"/>
    <col min="16135" max="16135" width="9.26953125" style="70"/>
    <col min="16136" max="16136" width="35.453125" style="70" bestFit="1" customWidth="1"/>
    <col min="16137" max="16137" width="18.26953125" style="70" bestFit="1" customWidth="1"/>
    <col min="16138" max="16138" width="26.7265625" style="70" bestFit="1" customWidth="1"/>
    <col min="16139" max="16139" width="17.26953125" style="70" bestFit="1" customWidth="1"/>
    <col min="16140" max="16140" width="18" style="70" bestFit="1" customWidth="1"/>
    <col min="16141" max="16141" width="18.26953125" style="70" bestFit="1" customWidth="1"/>
    <col min="16142" max="16142" width="14.26953125" style="70" bestFit="1" customWidth="1"/>
    <col min="16143" max="16384" width="9.26953125" style="70"/>
  </cols>
  <sheetData>
    <row r="1" spans="1:14" ht="13" x14ac:dyDescent="0.3">
      <c r="A1" s="384">
        <f>'Cover Page'!A21:H21</f>
        <v>0</v>
      </c>
      <c r="B1" s="384"/>
      <c r="C1" s="384"/>
      <c r="D1" s="384"/>
      <c r="E1" s="384"/>
      <c r="F1" s="384"/>
      <c r="G1" s="384"/>
      <c r="H1" s="384"/>
      <c r="I1" s="384"/>
      <c r="J1" s="384"/>
      <c r="K1" s="384"/>
      <c r="L1" s="384"/>
      <c r="M1" s="384"/>
      <c r="N1" s="384"/>
    </row>
    <row r="2" spans="1:14" ht="13" x14ac:dyDescent="0.3">
      <c r="A2" s="383" t="str">
        <f>'Cover Page'!A15:J15</f>
        <v>Interim Rate Adjustment Application</v>
      </c>
      <c r="B2" s="383"/>
      <c r="C2" s="383"/>
      <c r="D2" s="383"/>
      <c r="E2" s="383"/>
      <c r="F2" s="383"/>
      <c r="G2" s="383"/>
      <c r="H2" s="383"/>
      <c r="I2" s="383"/>
      <c r="J2" s="383"/>
      <c r="K2" s="383"/>
      <c r="L2" s="383"/>
      <c r="M2" s="383"/>
      <c r="N2" s="383"/>
    </row>
    <row r="3" spans="1:14" ht="13" x14ac:dyDescent="0.3">
      <c r="A3" s="383" t="str">
        <f>'Cover Page'!A33:J33</f>
        <v xml:space="preserve"> Month Period Ending December 31, </v>
      </c>
      <c r="B3" s="383"/>
      <c r="C3" s="383"/>
      <c r="D3" s="383"/>
      <c r="E3" s="383"/>
      <c r="F3" s="383"/>
      <c r="G3" s="383"/>
      <c r="H3" s="383"/>
      <c r="I3" s="383"/>
      <c r="J3" s="383"/>
      <c r="K3" s="383"/>
      <c r="L3" s="383"/>
      <c r="M3" s="383"/>
      <c r="N3" s="383"/>
    </row>
    <row r="4" spans="1:14" ht="13" x14ac:dyDescent="0.3">
      <c r="A4" s="383" t="s">
        <v>207</v>
      </c>
      <c r="B4" s="383"/>
      <c r="C4" s="383"/>
      <c r="D4" s="383"/>
      <c r="E4" s="383"/>
      <c r="F4" s="383"/>
      <c r="G4" s="383"/>
      <c r="H4" s="383"/>
      <c r="I4" s="383"/>
      <c r="J4" s="383"/>
      <c r="K4" s="383"/>
      <c r="L4" s="383"/>
      <c r="M4" s="383"/>
      <c r="N4" s="383"/>
    </row>
    <row r="5" spans="1:14" ht="13" x14ac:dyDescent="0.3">
      <c r="A5" s="126"/>
      <c r="B5" s="126"/>
      <c r="C5" s="126"/>
      <c r="D5" s="126"/>
      <c r="E5" s="126"/>
      <c r="F5" s="126"/>
      <c r="G5" s="126"/>
      <c r="H5" s="126"/>
      <c r="I5" s="126"/>
      <c r="J5" s="126"/>
      <c r="K5" s="126"/>
      <c r="L5" s="355"/>
      <c r="M5" s="126"/>
      <c r="N5" s="71"/>
    </row>
    <row r="6" spans="1:14" ht="13" x14ac:dyDescent="0.3">
      <c r="A6" s="71"/>
      <c r="B6" s="71"/>
      <c r="C6" s="71"/>
      <c r="D6" s="71"/>
      <c r="E6" s="68"/>
      <c r="F6" s="71"/>
      <c r="G6" s="71"/>
      <c r="H6" s="71"/>
      <c r="I6" s="71"/>
      <c r="J6" s="68"/>
      <c r="K6" s="68"/>
      <c r="L6" s="68"/>
      <c r="M6" s="68"/>
      <c r="N6" s="71"/>
    </row>
    <row r="7" spans="1:14" ht="53.25" customHeight="1" x14ac:dyDescent="0.3">
      <c r="A7" s="74" t="s">
        <v>59</v>
      </c>
      <c r="B7" s="74" t="s">
        <v>60</v>
      </c>
      <c r="C7" s="75" t="s">
        <v>209</v>
      </c>
      <c r="D7" s="75" t="s">
        <v>12</v>
      </c>
      <c r="E7" s="75" t="str">
        <f>'IRA-7 Direct Current Plant'!E7</f>
        <v>Gross Plant As of 12/31/</v>
      </c>
      <c r="F7" s="75" t="str">
        <f>"Depreciation Rate per GUD No. " &amp; 'IRA-1 General Info'!B62</f>
        <v xml:space="preserve">Depreciation Rate per GUD No. </v>
      </c>
      <c r="G7" s="75" t="s">
        <v>11</v>
      </c>
      <c r="H7" s="75" t="s">
        <v>8</v>
      </c>
      <c r="I7" s="75" t="s">
        <v>80</v>
      </c>
      <c r="J7" s="75" t="s">
        <v>180</v>
      </c>
      <c r="K7" s="75" t="s">
        <v>201</v>
      </c>
      <c r="L7" s="75" t="s">
        <v>430</v>
      </c>
      <c r="M7" s="75" t="s">
        <v>202</v>
      </c>
      <c r="N7" s="261" t="s">
        <v>199</v>
      </c>
    </row>
    <row r="8" spans="1:14" s="81" customFormat="1" x14ac:dyDescent="0.25">
      <c r="A8" s="89" t="s">
        <v>1</v>
      </c>
      <c r="B8" s="78" t="s">
        <v>2</v>
      </c>
      <c r="C8" s="78" t="s">
        <v>3</v>
      </c>
      <c r="D8" s="78" t="s">
        <v>4</v>
      </c>
      <c r="E8" s="78" t="s">
        <v>5</v>
      </c>
      <c r="F8" s="78" t="s">
        <v>6</v>
      </c>
      <c r="G8" s="78" t="s">
        <v>7</v>
      </c>
      <c r="H8" s="78" t="s">
        <v>61</v>
      </c>
      <c r="I8" s="78" t="s">
        <v>62</v>
      </c>
      <c r="J8" s="78" t="s">
        <v>63</v>
      </c>
      <c r="K8" s="78" t="s">
        <v>64</v>
      </c>
      <c r="L8" s="78" t="s">
        <v>203</v>
      </c>
      <c r="M8" s="78" t="s">
        <v>204</v>
      </c>
      <c r="N8" s="89" t="s">
        <v>431</v>
      </c>
    </row>
    <row r="9" spans="1:14" s="81" customFormat="1" x14ac:dyDescent="0.25">
      <c r="A9" s="89"/>
      <c r="B9" s="78"/>
      <c r="C9" s="78"/>
      <c r="D9" s="78"/>
      <c r="E9" s="78"/>
      <c r="F9" s="78"/>
      <c r="G9" s="78"/>
      <c r="H9" s="78"/>
      <c r="I9" s="169" t="s">
        <v>339</v>
      </c>
      <c r="J9" s="78"/>
      <c r="K9" s="169" t="s">
        <v>340</v>
      </c>
      <c r="L9" s="169" t="s">
        <v>432</v>
      </c>
      <c r="M9" s="169" t="s">
        <v>205</v>
      </c>
      <c r="N9" s="169" t="s">
        <v>200</v>
      </c>
    </row>
    <row r="10" spans="1:14" x14ac:dyDescent="0.25">
      <c r="E10" s="70"/>
      <c r="G10" s="81"/>
      <c r="I10" s="81"/>
      <c r="J10" s="70"/>
      <c r="K10" s="70"/>
      <c r="L10" s="70"/>
      <c r="M10" s="70"/>
    </row>
    <row r="11" spans="1:14" ht="13" x14ac:dyDescent="0.3">
      <c r="A11" s="89">
        <v>11</v>
      </c>
      <c r="C11" s="126" t="s">
        <v>65</v>
      </c>
      <c r="D11" s="126"/>
      <c r="E11" s="70"/>
      <c r="F11" s="81"/>
      <c r="G11" s="81"/>
      <c r="I11" s="81"/>
      <c r="J11" s="81"/>
      <c r="K11" s="81"/>
      <c r="L11" s="81"/>
      <c r="M11" s="81"/>
    </row>
    <row r="12" spans="1:14" ht="13" x14ac:dyDescent="0.3">
      <c r="A12" s="89">
        <v>12</v>
      </c>
      <c r="B12" s="80">
        <v>301</v>
      </c>
      <c r="C12" s="87" t="s">
        <v>182</v>
      </c>
      <c r="D12" s="126"/>
      <c r="E12" s="232">
        <v>0</v>
      </c>
      <c r="F12" s="254">
        <f>'IRA-9 Alloc. Initial Plant '!F12</f>
        <v>0</v>
      </c>
      <c r="G12" s="234">
        <f>E12*F12</f>
        <v>0</v>
      </c>
      <c r="H12" s="233">
        <v>0</v>
      </c>
      <c r="I12" s="234">
        <f>E12-H12</f>
        <v>0</v>
      </c>
      <c r="J12" s="254">
        <f>'IRA-9 Alloc. Initial Plant '!J12</f>
        <v>0</v>
      </c>
      <c r="K12" s="240">
        <f>E12*J12</f>
        <v>0</v>
      </c>
      <c r="L12" s="240">
        <f>G12*J12</f>
        <v>0</v>
      </c>
      <c r="M12" s="240">
        <f>H12*J12</f>
        <v>0</v>
      </c>
      <c r="N12" s="247">
        <f>I12*J12</f>
        <v>0</v>
      </c>
    </row>
    <row r="13" spans="1:14" ht="13" x14ac:dyDescent="0.3">
      <c r="A13" s="89">
        <v>13</v>
      </c>
      <c r="B13" s="80">
        <v>302</v>
      </c>
      <c r="C13" s="87" t="s">
        <v>183</v>
      </c>
      <c r="D13" s="126"/>
      <c r="E13" s="307">
        <v>0</v>
      </c>
      <c r="F13" s="254">
        <f>'IRA-9 Alloc. Initial Plant '!F13</f>
        <v>0</v>
      </c>
      <c r="G13" s="258">
        <f>E13*F13</f>
        <v>0</v>
      </c>
      <c r="H13" s="309">
        <v>0</v>
      </c>
      <c r="I13" s="258">
        <f>E13-H13</f>
        <v>0</v>
      </c>
      <c r="J13" s="254">
        <f>'IRA-9 Alloc. Initial Plant '!J13</f>
        <v>0</v>
      </c>
      <c r="K13" s="257">
        <f t="shared" ref="K13:K53" si="0">E13*J13</f>
        <v>0</v>
      </c>
      <c r="L13" s="257">
        <f>G13*J13</f>
        <v>0</v>
      </c>
      <c r="M13" s="257">
        <f t="shared" ref="M13:M53" si="1">H13*J13</f>
        <v>0</v>
      </c>
      <c r="N13" s="260">
        <f t="shared" ref="N13:N53" si="2">I13*J13</f>
        <v>0</v>
      </c>
    </row>
    <row r="14" spans="1:14" x14ac:dyDescent="0.25">
      <c r="A14" s="89">
        <v>14</v>
      </c>
      <c r="B14" s="80">
        <v>303</v>
      </c>
      <c r="C14" s="82" t="s">
        <v>186</v>
      </c>
      <c r="D14" s="82"/>
      <c r="E14" s="308">
        <v>0</v>
      </c>
      <c r="F14" s="254">
        <f>'IRA-9 Alloc. Initial Plant '!F14</f>
        <v>0</v>
      </c>
      <c r="G14" s="259">
        <f>E14*F14</f>
        <v>0</v>
      </c>
      <c r="H14" s="308">
        <v>0</v>
      </c>
      <c r="I14" s="259">
        <f>E14-H14</f>
        <v>0</v>
      </c>
      <c r="J14" s="254">
        <f>'IRA-9 Alloc. Initial Plant '!J14</f>
        <v>0</v>
      </c>
      <c r="K14" s="257">
        <f t="shared" si="0"/>
        <v>0</v>
      </c>
      <c r="L14" s="257">
        <f>G14*J14</f>
        <v>0</v>
      </c>
      <c r="M14" s="257">
        <f t="shared" si="1"/>
        <v>0</v>
      </c>
      <c r="N14" s="260">
        <f t="shared" si="2"/>
        <v>0</v>
      </c>
    </row>
    <row r="15" spans="1:14" ht="13" x14ac:dyDescent="0.3">
      <c r="A15" s="89">
        <v>15</v>
      </c>
      <c r="B15" s="80"/>
      <c r="C15" s="126" t="s">
        <v>67</v>
      </c>
      <c r="D15" s="82"/>
      <c r="E15" s="318">
        <f>SUM(E12:E14)</f>
        <v>0</v>
      </c>
      <c r="F15" s="254"/>
      <c r="G15" s="319">
        <f>SUM(G12:G14)</f>
        <v>0</v>
      </c>
      <c r="H15" s="318">
        <f t="shared" ref="H15:I15" si="3">SUM(H12:H14)</f>
        <v>0</v>
      </c>
      <c r="I15" s="319">
        <f t="shared" si="3"/>
        <v>0</v>
      </c>
      <c r="K15" s="319">
        <f t="shared" ref="K15:M15" si="4">SUM(K12:K14)</f>
        <v>0</v>
      </c>
      <c r="L15" s="319">
        <f t="shared" si="4"/>
        <v>0</v>
      </c>
      <c r="M15" s="319">
        <f t="shared" si="4"/>
        <v>0</v>
      </c>
      <c r="N15" s="319">
        <f t="shared" ref="N15" si="5">SUM(N12:N14)</f>
        <v>0</v>
      </c>
    </row>
    <row r="16" spans="1:14" x14ac:dyDescent="0.25">
      <c r="A16" s="89">
        <v>16</v>
      </c>
      <c r="B16" s="80"/>
      <c r="C16" s="82"/>
      <c r="D16" s="82"/>
      <c r="E16" s="30"/>
      <c r="F16" s="254"/>
      <c r="G16" s="30"/>
      <c r="H16" s="30"/>
      <c r="I16" s="30"/>
      <c r="K16" s="257"/>
      <c r="L16" s="257"/>
      <c r="M16" s="257"/>
      <c r="N16" s="247"/>
    </row>
    <row r="17" spans="1:15" ht="13" x14ac:dyDescent="0.3">
      <c r="A17" s="89">
        <v>17</v>
      </c>
      <c r="B17" s="80"/>
      <c r="C17" s="126" t="s">
        <v>70</v>
      </c>
      <c r="D17" s="126"/>
      <c r="E17" s="86"/>
      <c r="F17" s="254"/>
      <c r="G17" s="86"/>
      <c r="H17" s="86"/>
      <c r="I17" s="86"/>
      <c r="K17" s="257"/>
      <c r="L17" s="257"/>
      <c r="M17" s="257"/>
      <c r="N17" s="247"/>
    </row>
    <row r="18" spans="1:15" x14ac:dyDescent="0.25">
      <c r="A18" s="89">
        <v>18</v>
      </c>
      <c r="B18" s="80" t="s">
        <v>71</v>
      </c>
      <c r="C18" s="82" t="s">
        <v>184</v>
      </c>
      <c r="D18" s="82"/>
      <c r="E18" s="317">
        <v>0</v>
      </c>
      <c r="F18" s="254">
        <f>'IRA-9 Alloc. Initial Plant '!F18</f>
        <v>0</v>
      </c>
      <c r="G18" s="316">
        <f t="shared" ref="G18:G24" si="6">E18*F18</f>
        <v>0</v>
      </c>
      <c r="H18" s="317">
        <v>0</v>
      </c>
      <c r="I18" s="316">
        <f t="shared" ref="I18:I24" si="7">E18-H18</f>
        <v>0</v>
      </c>
      <c r="J18" s="254">
        <f>'IRA-9 Alloc. Initial Plant '!J18</f>
        <v>0</v>
      </c>
      <c r="K18" s="240">
        <f t="shared" si="0"/>
        <v>0</v>
      </c>
      <c r="L18" s="240">
        <f>G18*J18</f>
        <v>0</v>
      </c>
      <c r="M18" s="240">
        <f t="shared" si="1"/>
        <v>0</v>
      </c>
      <c r="N18" s="247">
        <f t="shared" si="2"/>
        <v>0</v>
      </c>
    </row>
    <row r="19" spans="1:15" x14ac:dyDescent="0.25">
      <c r="A19" s="89">
        <v>19</v>
      </c>
      <c r="B19" s="80">
        <v>366</v>
      </c>
      <c r="C19" s="82" t="s">
        <v>68</v>
      </c>
      <c r="D19" s="82"/>
      <c r="E19" s="312">
        <v>0</v>
      </c>
      <c r="F19" s="254">
        <f>'IRA-9 Alloc. Initial Plant '!F19</f>
        <v>0</v>
      </c>
      <c r="G19" s="99">
        <f t="shared" si="6"/>
        <v>0</v>
      </c>
      <c r="H19" s="312">
        <v>0</v>
      </c>
      <c r="I19" s="99">
        <f t="shared" si="7"/>
        <v>0</v>
      </c>
      <c r="J19" s="254">
        <f>'IRA-9 Alloc. Initial Plant '!J19</f>
        <v>0</v>
      </c>
      <c r="K19" s="257">
        <f t="shared" si="0"/>
        <v>0</v>
      </c>
      <c r="L19" s="257">
        <f t="shared" ref="L19:L24" si="8">G19*J19</f>
        <v>0</v>
      </c>
      <c r="M19" s="257">
        <f t="shared" si="1"/>
        <v>0</v>
      </c>
      <c r="N19" s="260">
        <f t="shared" si="2"/>
        <v>0</v>
      </c>
    </row>
    <row r="20" spans="1:15" x14ac:dyDescent="0.25">
      <c r="A20" s="89">
        <v>20</v>
      </c>
      <c r="B20" s="80">
        <v>367</v>
      </c>
      <c r="C20" s="82" t="s">
        <v>72</v>
      </c>
      <c r="D20" s="82"/>
      <c r="E20" s="312">
        <v>0</v>
      </c>
      <c r="F20" s="254">
        <f>'IRA-9 Alloc. Initial Plant '!F20</f>
        <v>0</v>
      </c>
      <c r="G20" s="99">
        <f t="shared" si="6"/>
        <v>0</v>
      </c>
      <c r="H20" s="312">
        <v>0</v>
      </c>
      <c r="I20" s="99">
        <f t="shared" si="7"/>
        <v>0</v>
      </c>
      <c r="J20" s="254">
        <f>'IRA-9 Alloc. Initial Plant '!J20</f>
        <v>0</v>
      </c>
      <c r="K20" s="257">
        <f t="shared" si="0"/>
        <v>0</v>
      </c>
      <c r="L20" s="257">
        <f t="shared" si="8"/>
        <v>0</v>
      </c>
      <c r="M20" s="257">
        <f t="shared" si="1"/>
        <v>0</v>
      </c>
      <c r="N20" s="260">
        <f t="shared" si="2"/>
        <v>0</v>
      </c>
    </row>
    <row r="21" spans="1:15" x14ac:dyDescent="0.25">
      <c r="A21" s="89">
        <v>21</v>
      </c>
      <c r="B21" s="80">
        <v>368</v>
      </c>
      <c r="C21" s="82" t="s">
        <v>69</v>
      </c>
      <c r="D21" s="82"/>
      <c r="E21" s="314">
        <v>0</v>
      </c>
      <c r="F21" s="254">
        <f>'IRA-9 Alloc. Initial Plant '!F21</f>
        <v>0</v>
      </c>
      <c r="G21" s="313">
        <f t="shared" si="6"/>
        <v>0</v>
      </c>
      <c r="H21" s="314">
        <v>0</v>
      </c>
      <c r="I21" s="99">
        <f t="shared" si="7"/>
        <v>0</v>
      </c>
      <c r="J21" s="254">
        <f>'IRA-9 Alloc. Initial Plant '!J21</f>
        <v>0</v>
      </c>
      <c r="K21" s="257">
        <f t="shared" si="0"/>
        <v>0</v>
      </c>
      <c r="L21" s="257">
        <f t="shared" si="8"/>
        <v>0</v>
      </c>
      <c r="M21" s="257">
        <f t="shared" si="1"/>
        <v>0</v>
      </c>
      <c r="N21" s="260">
        <f t="shared" si="2"/>
        <v>0</v>
      </c>
    </row>
    <row r="22" spans="1:15" x14ac:dyDescent="0.25">
      <c r="A22" s="89">
        <v>22</v>
      </c>
      <c r="B22" s="80">
        <v>369</v>
      </c>
      <c r="C22" s="82" t="s">
        <v>75</v>
      </c>
      <c r="D22" s="82"/>
      <c r="E22" s="314">
        <v>0</v>
      </c>
      <c r="F22" s="254">
        <f>'IRA-9 Alloc. Initial Plant '!F22</f>
        <v>0</v>
      </c>
      <c r="G22" s="313">
        <f t="shared" si="6"/>
        <v>0</v>
      </c>
      <c r="H22" s="314">
        <v>0</v>
      </c>
      <c r="I22" s="99">
        <f t="shared" si="7"/>
        <v>0</v>
      </c>
      <c r="J22" s="254">
        <f>'IRA-9 Alloc. Initial Plant '!J22</f>
        <v>0</v>
      </c>
      <c r="K22" s="257">
        <f t="shared" si="0"/>
        <v>0</v>
      </c>
      <c r="L22" s="257">
        <f t="shared" si="8"/>
        <v>0</v>
      </c>
      <c r="M22" s="257">
        <f t="shared" si="1"/>
        <v>0</v>
      </c>
      <c r="N22" s="260">
        <f t="shared" si="2"/>
        <v>0</v>
      </c>
    </row>
    <row r="23" spans="1:15" x14ac:dyDescent="0.25">
      <c r="A23" s="89">
        <v>23</v>
      </c>
      <c r="B23" s="80">
        <v>370</v>
      </c>
      <c r="C23" s="82" t="s">
        <v>73</v>
      </c>
      <c r="D23" s="82"/>
      <c r="E23" s="314">
        <v>0</v>
      </c>
      <c r="F23" s="254">
        <f>'IRA-9 Alloc. Initial Plant '!F23</f>
        <v>0</v>
      </c>
      <c r="G23" s="313">
        <f t="shared" si="6"/>
        <v>0</v>
      </c>
      <c r="H23" s="314">
        <v>0</v>
      </c>
      <c r="I23" s="99">
        <f t="shared" si="7"/>
        <v>0</v>
      </c>
      <c r="J23" s="254">
        <f>'IRA-9 Alloc. Initial Plant '!J23</f>
        <v>0</v>
      </c>
      <c r="K23" s="257">
        <f t="shared" si="0"/>
        <v>0</v>
      </c>
      <c r="L23" s="257">
        <f t="shared" si="8"/>
        <v>0</v>
      </c>
      <c r="M23" s="257">
        <f t="shared" si="1"/>
        <v>0</v>
      </c>
      <c r="N23" s="260">
        <f t="shared" si="2"/>
        <v>0</v>
      </c>
    </row>
    <row r="24" spans="1:15" x14ac:dyDescent="0.25">
      <c r="A24" s="89">
        <v>24</v>
      </c>
      <c r="B24" s="80">
        <v>371</v>
      </c>
      <c r="C24" s="82" t="s">
        <v>66</v>
      </c>
      <c r="D24" s="82"/>
      <c r="E24" s="314">
        <v>0</v>
      </c>
      <c r="F24" s="254">
        <f>'IRA-9 Alloc. Initial Plant '!F24</f>
        <v>0</v>
      </c>
      <c r="G24" s="313">
        <f t="shared" si="6"/>
        <v>0</v>
      </c>
      <c r="H24" s="314">
        <v>0</v>
      </c>
      <c r="I24" s="99">
        <f t="shared" si="7"/>
        <v>0</v>
      </c>
      <c r="J24" s="254">
        <f>'IRA-9 Alloc. Initial Plant '!J24</f>
        <v>0</v>
      </c>
      <c r="K24" s="257">
        <f t="shared" si="0"/>
        <v>0</v>
      </c>
      <c r="L24" s="257">
        <f t="shared" si="8"/>
        <v>0</v>
      </c>
      <c r="M24" s="257">
        <f t="shared" si="1"/>
        <v>0</v>
      </c>
      <c r="N24" s="260">
        <f t="shared" si="2"/>
        <v>0</v>
      </c>
    </row>
    <row r="25" spans="1:15" ht="13" x14ac:dyDescent="0.3">
      <c r="A25" s="89">
        <v>25</v>
      </c>
      <c r="B25" s="80"/>
      <c r="C25" s="126" t="s">
        <v>67</v>
      </c>
      <c r="D25" s="126"/>
      <c r="E25" s="319">
        <f>SUM(E18:E24)</f>
        <v>0</v>
      </c>
      <c r="F25" s="254"/>
      <c r="G25" s="319">
        <f>SUM(G18:G24)</f>
        <v>0</v>
      </c>
      <c r="H25" s="319">
        <f>SUM(H18:H24)</f>
        <v>0</v>
      </c>
      <c r="I25" s="319">
        <f>SUM(I18:I24)</f>
        <v>0</v>
      </c>
      <c r="K25" s="319">
        <f t="shared" ref="K25:M25" si="9">SUM(K18:K24)</f>
        <v>0</v>
      </c>
      <c r="L25" s="319">
        <f t="shared" si="9"/>
        <v>0</v>
      </c>
      <c r="M25" s="319">
        <f t="shared" si="9"/>
        <v>0</v>
      </c>
      <c r="N25" s="319">
        <f t="shared" ref="N25" si="10">SUM(N18:N24)</f>
        <v>0</v>
      </c>
      <c r="O25" s="84"/>
    </row>
    <row r="26" spans="1:15" x14ac:dyDescent="0.25">
      <c r="A26" s="89">
        <v>26</v>
      </c>
      <c r="E26" s="88"/>
      <c r="F26" s="254"/>
      <c r="G26" s="88"/>
      <c r="H26" s="88"/>
      <c r="I26" s="88"/>
      <c r="K26" s="257"/>
      <c r="L26" s="257"/>
      <c r="M26" s="257"/>
      <c r="N26" s="247"/>
      <c r="O26" s="84"/>
    </row>
    <row r="27" spans="1:15" ht="13" x14ac:dyDescent="0.3">
      <c r="A27" s="89">
        <v>27</v>
      </c>
      <c r="B27" s="81"/>
      <c r="C27" s="125" t="s">
        <v>74</v>
      </c>
      <c r="E27" s="88"/>
      <c r="F27" s="254"/>
      <c r="G27" s="88"/>
      <c r="H27" s="88"/>
      <c r="I27" s="88"/>
      <c r="K27" s="257"/>
      <c r="L27" s="257"/>
      <c r="M27" s="257"/>
      <c r="N27" s="247"/>
      <c r="O27" s="84"/>
    </row>
    <row r="28" spans="1:15" x14ac:dyDescent="0.25">
      <c r="A28" s="89">
        <v>28</v>
      </c>
      <c r="B28" s="89">
        <v>374</v>
      </c>
      <c r="C28" s="90" t="s">
        <v>185</v>
      </c>
      <c r="E28" s="320">
        <v>0</v>
      </c>
      <c r="F28" s="254">
        <f>'IRA-9 Alloc. Initial Plant '!F28</f>
        <v>0</v>
      </c>
      <c r="G28" s="240">
        <f t="shared" ref="G28:G39" si="11">E28*F28</f>
        <v>0</v>
      </c>
      <c r="H28" s="320">
        <v>0</v>
      </c>
      <c r="I28" s="316">
        <f t="shared" ref="I28:I39" si="12">E28-H28</f>
        <v>0</v>
      </c>
      <c r="J28" s="254">
        <f>'IRA-9 Alloc. Initial Plant '!J28</f>
        <v>0</v>
      </c>
      <c r="K28" s="240">
        <f t="shared" si="0"/>
        <v>0</v>
      </c>
      <c r="L28" s="240">
        <f>G28*J28</f>
        <v>0</v>
      </c>
      <c r="M28" s="240">
        <f t="shared" si="1"/>
        <v>0</v>
      </c>
      <c r="N28" s="247">
        <f t="shared" si="2"/>
        <v>0</v>
      </c>
      <c r="O28" s="84"/>
    </row>
    <row r="29" spans="1:15" x14ac:dyDescent="0.25">
      <c r="A29" s="89">
        <v>29</v>
      </c>
      <c r="B29" s="89">
        <v>375</v>
      </c>
      <c r="C29" s="90" t="s">
        <v>68</v>
      </c>
      <c r="E29" s="323">
        <v>0</v>
      </c>
      <c r="F29" s="254">
        <f>'IRA-9 Alloc. Initial Plant '!F29</f>
        <v>0</v>
      </c>
      <c r="G29" s="101">
        <f t="shared" si="11"/>
        <v>0</v>
      </c>
      <c r="H29" s="323">
        <v>0</v>
      </c>
      <c r="I29" s="99">
        <f t="shared" si="12"/>
        <v>0</v>
      </c>
      <c r="J29" s="254">
        <f>'IRA-9 Alloc. Initial Plant '!J29</f>
        <v>0</v>
      </c>
      <c r="K29" s="257">
        <f t="shared" si="0"/>
        <v>0</v>
      </c>
      <c r="L29" s="257">
        <f t="shared" ref="L29:L39" si="13">G29*J29</f>
        <v>0</v>
      </c>
      <c r="M29" s="257">
        <f t="shared" si="1"/>
        <v>0</v>
      </c>
      <c r="N29" s="260">
        <f t="shared" si="2"/>
        <v>0</v>
      </c>
      <c r="O29" s="84"/>
    </row>
    <row r="30" spans="1:15" x14ac:dyDescent="0.25">
      <c r="A30" s="89">
        <v>30</v>
      </c>
      <c r="B30" s="89">
        <v>376</v>
      </c>
      <c r="C30" s="90" t="s">
        <v>72</v>
      </c>
      <c r="E30" s="323">
        <v>0</v>
      </c>
      <c r="F30" s="254">
        <f>'IRA-9 Alloc. Initial Plant '!F30</f>
        <v>0</v>
      </c>
      <c r="G30" s="101">
        <f t="shared" si="11"/>
        <v>0</v>
      </c>
      <c r="H30" s="323">
        <v>0</v>
      </c>
      <c r="I30" s="99">
        <f t="shared" si="12"/>
        <v>0</v>
      </c>
      <c r="J30" s="254">
        <f>'IRA-9 Alloc. Initial Plant '!J30</f>
        <v>0</v>
      </c>
      <c r="K30" s="257">
        <f t="shared" si="0"/>
        <v>0</v>
      </c>
      <c r="L30" s="257">
        <f t="shared" si="13"/>
        <v>0</v>
      </c>
      <c r="M30" s="257">
        <f t="shared" si="1"/>
        <v>0</v>
      </c>
      <c r="N30" s="260">
        <f t="shared" si="2"/>
        <v>0</v>
      </c>
      <c r="O30" s="84"/>
    </row>
    <row r="31" spans="1:15" x14ac:dyDescent="0.25">
      <c r="A31" s="89">
        <v>31</v>
      </c>
      <c r="B31" s="89">
        <v>377</v>
      </c>
      <c r="C31" s="90" t="s">
        <v>69</v>
      </c>
      <c r="E31" s="323">
        <v>0</v>
      </c>
      <c r="F31" s="254">
        <f>'IRA-9 Alloc. Initial Plant '!F31</f>
        <v>0</v>
      </c>
      <c r="G31" s="101">
        <f t="shared" si="11"/>
        <v>0</v>
      </c>
      <c r="H31" s="323">
        <v>0</v>
      </c>
      <c r="I31" s="99">
        <f t="shared" si="12"/>
        <v>0</v>
      </c>
      <c r="J31" s="254">
        <f>'IRA-9 Alloc. Initial Plant '!J31</f>
        <v>0</v>
      </c>
      <c r="K31" s="257">
        <f t="shared" si="0"/>
        <v>0</v>
      </c>
      <c r="L31" s="257">
        <f t="shared" si="13"/>
        <v>0</v>
      </c>
      <c r="M31" s="257">
        <f t="shared" si="1"/>
        <v>0</v>
      </c>
      <c r="N31" s="260">
        <f t="shared" si="2"/>
        <v>0</v>
      </c>
      <c r="O31" s="84"/>
    </row>
    <row r="32" spans="1:15" x14ac:dyDescent="0.25">
      <c r="A32" s="89">
        <v>32</v>
      </c>
      <c r="B32" s="89">
        <v>378</v>
      </c>
      <c r="C32" s="90" t="s">
        <v>187</v>
      </c>
      <c r="E32" s="323">
        <v>0</v>
      </c>
      <c r="F32" s="254">
        <f>'IRA-9 Alloc. Initial Plant '!F32</f>
        <v>0</v>
      </c>
      <c r="G32" s="101">
        <f t="shared" si="11"/>
        <v>0</v>
      </c>
      <c r="H32" s="323">
        <v>0</v>
      </c>
      <c r="I32" s="99">
        <f t="shared" si="12"/>
        <v>0</v>
      </c>
      <c r="J32" s="254">
        <f>'IRA-9 Alloc. Initial Plant '!J32</f>
        <v>0</v>
      </c>
      <c r="K32" s="257">
        <f t="shared" si="0"/>
        <v>0</v>
      </c>
      <c r="L32" s="257">
        <f t="shared" si="13"/>
        <v>0</v>
      </c>
      <c r="M32" s="257">
        <f t="shared" si="1"/>
        <v>0</v>
      </c>
      <c r="N32" s="260">
        <f t="shared" si="2"/>
        <v>0</v>
      </c>
      <c r="O32" s="84"/>
    </row>
    <row r="33" spans="1:15" x14ac:dyDescent="0.25">
      <c r="A33" s="89">
        <v>33</v>
      </c>
      <c r="B33" s="89">
        <v>379</v>
      </c>
      <c r="C33" s="90" t="s">
        <v>188</v>
      </c>
      <c r="E33" s="323">
        <v>0</v>
      </c>
      <c r="F33" s="254">
        <f>'IRA-9 Alloc. Initial Plant '!F33</f>
        <v>0</v>
      </c>
      <c r="G33" s="101">
        <f t="shared" si="11"/>
        <v>0</v>
      </c>
      <c r="H33" s="323">
        <v>0</v>
      </c>
      <c r="I33" s="99">
        <f t="shared" si="12"/>
        <v>0</v>
      </c>
      <c r="J33" s="254">
        <f>'IRA-9 Alloc. Initial Plant '!J33</f>
        <v>0</v>
      </c>
      <c r="K33" s="257">
        <f t="shared" si="0"/>
        <v>0</v>
      </c>
      <c r="L33" s="257">
        <f t="shared" si="13"/>
        <v>0</v>
      </c>
      <c r="M33" s="257">
        <f t="shared" si="1"/>
        <v>0</v>
      </c>
      <c r="N33" s="260">
        <f t="shared" si="2"/>
        <v>0</v>
      </c>
      <c r="O33" s="84"/>
    </row>
    <row r="34" spans="1:15" x14ac:dyDescent="0.25">
      <c r="A34" s="89">
        <v>34</v>
      </c>
      <c r="B34" s="89">
        <v>380</v>
      </c>
      <c r="C34" s="90" t="s">
        <v>76</v>
      </c>
      <c r="E34" s="323">
        <v>0</v>
      </c>
      <c r="F34" s="254">
        <f>'IRA-9 Alloc. Initial Plant '!F34</f>
        <v>0</v>
      </c>
      <c r="G34" s="101">
        <f t="shared" si="11"/>
        <v>0</v>
      </c>
      <c r="H34" s="323">
        <v>0</v>
      </c>
      <c r="I34" s="99">
        <f t="shared" si="12"/>
        <v>0</v>
      </c>
      <c r="J34" s="254">
        <f>'IRA-9 Alloc. Initial Plant '!J34</f>
        <v>0</v>
      </c>
      <c r="K34" s="257">
        <f t="shared" si="0"/>
        <v>0</v>
      </c>
      <c r="L34" s="257">
        <f t="shared" si="13"/>
        <v>0</v>
      </c>
      <c r="M34" s="257">
        <f t="shared" si="1"/>
        <v>0</v>
      </c>
      <c r="N34" s="260">
        <f t="shared" si="2"/>
        <v>0</v>
      </c>
      <c r="O34" s="84"/>
    </row>
    <row r="35" spans="1:15" x14ac:dyDescent="0.25">
      <c r="A35" s="89">
        <v>35</v>
      </c>
      <c r="B35" s="89">
        <v>381</v>
      </c>
      <c r="C35" s="90" t="s">
        <v>125</v>
      </c>
      <c r="E35" s="323">
        <v>0</v>
      </c>
      <c r="F35" s="254">
        <f>'IRA-9 Alloc. Initial Plant '!F35</f>
        <v>0</v>
      </c>
      <c r="G35" s="101">
        <f t="shared" si="11"/>
        <v>0</v>
      </c>
      <c r="H35" s="323">
        <v>0</v>
      </c>
      <c r="I35" s="99">
        <f t="shared" si="12"/>
        <v>0</v>
      </c>
      <c r="J35" s="254">
        <f>'IRA-9 Alloc. Initial Plant '!J35</f>
        <v>0</v>
      </c>
      <c r="K35" s="257">
        <f t="shared" si="0"/>
        <v>0</v>
      </c>
      <c r="L35" s="257">
        <f t="shared" si="13"/>
        <v>0</v>
      </c>
      <c r="M35" s="257">
        <f t="shared" si="1"/>
        <v>0</v>
      </c>
      <c r="N35" s="260">
        <f t="shared" si="2"/>
        <v>0</v>
      </c>
      <c r="O35" s="84"/>
    </row>
    <row r="36" spans="1:15" x14ac:dyDescent="0.25">
      <c r="A36" s="89">
        <v>36</v>
      </c>
      <c r="B36" s="170">
        <v>382</v>
      </c>
      <c r="C36" s="90" t="s">
        <v>126</v>
      </c>
      <c r="E36" s="323">
        <v>0</v>
      </c>
      <c r="F36" s="254">
        <f>'IRA-9 Alloc. Initial Plant '!F36</f>
        <v>0</v>
      </c>
      <c r="G36" s="101">
        <f t="shared" si="11"/>
        <v>0</v>
      </c>
      <c r="H36" s="323">
        <v>0</v>
      </c>
      <c r="I36" s="99">
        <f t="shared" si="12"/>
        <v>0</v>
      </c>
      <c r="J36" s="254">
        <f>'IRA-9 Alloc. Initial Plant '!J36</f>
        <v>0</v>
      </c>
      <c r="K36" s="257">
        <f t="shared" si="0"/>
        <v>0</v>
      </c>
      <c r="L36" s="257">
        <f t="shared" si="13"/>
        <v>0</v>
      </c>
      <c r="M36" s="257">
        <f t="shared" si="1"/>
        <v>0</v>
      </c>
      <c r="N36" s="260">
        <f t="shared" si="2"/>
        <v>0</v>
      </c>
      <c r="O36" s="84"/>
    </row>
    <row r="37" spans="1:15" x14ac:dyDescent="0.25">
      <c r="A37" s="89">
        <v>37</v>
      </c>
      <c r="B37" s="89">
        <v>383</v>
      </c>
      <c r="C37" s="90" t="s">
        <v>127</v>
      </c>
      <c r="E37" s="323">
        <v>0</v>
      </c>
      <c r="F37" s="254">
        <f>'IRA-9 Alloc. Initial Plant '!F37</f>
        <v>0</v>
      </c>
      <c r="G37" s="101">
        <f t="shared" si="11"/>
        <v>0</v>
      </c>
      <c r="H37" s="323">
        <v>0</v>
      </c>
      <c r="I37" s="99">
        <f t="shared" si="12"/>
        <v>0</v>
      </c>
      <c r="J37" s="254">
        <f>'IRA-9 Alloc. Initial Plant '!J37</f>
        <v>0</v>
      </c>
      <c r="K37" s="257">
        <f t="shared" si="0"/>
        <v>0</v>
      </c>
      <c r="L37" s="257">
        <f t="shared" si="13"/>
        <v>0</v>
      </c>
      <c r="M37" s="257">
        <f t="shared" si="1"/>
        <v>0</v>
      </c>
      <c r="N37" s="260">
        <f t="shared" si="2"/>
        <v>0</v>
      </c>
      <c r="O37" s="84"/>
    </row>
    <row r="38" spans="1:15" x14ac:dyDescent="0.25">
      <c r="A38" s="89">
        <v>38</v>
      </c>
      <c r="B38" s="89">
        <v>385</v>
      </c>
      <c r="C38" s="90" t="s">
        <v>189</v>
      </c>
      <c r="E38" s="323">
        <v>0</v>
      </c>
      <c r="F38" s="254">
        <f>'IRA-9 Alloc. Initial Plant '!F38</f>
        <v>0</v>
      </c>
      <c r="G38" s="101">
        <f t="shared" si="11"/>
        <v>0</v>
      </c>
      <c r="H38" s="323">
        <v>0</v>
      </c>
      <c r="I38" s="99">
        <f t="shared" si="12"/>
        <v>0</v>
      </c>
      <c r="J38" s="254">
        <f>'IRA-9 Alloc. Initial Plant '!J38</f>
        <v>0</v>
      </c>
      <c r="K38" s="257">
        <f t="shared" si="0"/>
        <v>0</v>
      </c>
      <c r="L38" s="257">
        <f t="shared" si="13"/>
        <v>0</v>
      </c>
      <c r="M38" s="257">
        <f t="shared" si="1"/>
        <v>0</v>
      </c>
      <c r="N38" s="260">
        <f t="shared" si="2"/>
        <v>0</v>
      </c>
      <c r="O38" s="84"/>
    </row>
    <row r="39" spans="1:15" x14ac:dyDescent="0.25">
      <c r="A39" s="89">
        <v>39</v>
      </c>
      <c r="B39" s="89" t="s">
        <v>77</v>
      </c>
      <c r="C39" s="90" t="s">
        <v>190</v>
      </c>
      <c r="E39" s="323">
        <v>0</v>
      </c>
      <c r="F39" s="254">
        <f>'IRA-9 Alloc. Initial Plant '!F39</f>
        <v>0</v>
      </c>
      <c r="G39" s="101">
        <f t="shared" si="11"/>
        <v>0</v>
      </c>
      <c r="H39" s="323">
        <v>0</v>
      </c>
      <c r="I39" s="99">
        <f t="shared" si="12"/>
        <v>0</v>
      </c>
      <c r="J39" s="254">
        <f>'IRA-9 Alloc. Initial Plant '!J39</f>
        <v>0</v>
      </c>
      <c r="K39" s="257">
        <f t="shared" si="0"/>
        <v>0</v>
      </c>
      <c r="L39" s="257">
        <f t="shared" si="13"/>
        <v>0</v>
      </c>
      <c r="M39" s="257">
        <f t="shared" si="1"/>
        <v>0</v>
      </c>
      <c r="N39" s="260">
        <f t="shared" si="2"/>
        <v>0</v>
      </c>
      <c r="O39" s="84"/>
    </row>
    <row r="40" spans="1:15" ht="13" x14ac:dyDescent="0.3">
      <c r="A40" s="89">
        <v>40</v>
      </c>
      <c r="C40" s="126" t="s">
        <v>67</v>
      </c>
      <c r="E40" s="319">
        <f>SUM(E28:E39)</f>
        <v>0</v>
      </c>
      <c r="F40" s="254"/>
      <c r="G40" s="319">
        <f>SUM(G28:G39)</f>
        <v>0</v>
      </c>
      <c r="H40" s="319">
        <f>SUM(H28:H39)</f>
        <v>0</v>
      </c>
      <c r="I40" s="319">
        <f>SUM(I28:I39)</f>
        <v>0</v>
      </c>
      <c r="K40" s="319">
        <f>SUM(K28:K39)</f>
        <v>0</v>
      </c>
      <c r="L40" s="319">
        <f>SUM(L28:L39)</f>
        <v>0</v>
      </c>
      <c r="M40" s="319">
        <f t="shared" ref="M40" si="14">SUM(M28:M39)</f>
        <v>0</v>
      </c>
      <c r="N40" s="319">
        <f t="shared" ref="N40" si="15">SUM(N28:N39)</f>
        <v>0</v>
      </c>
      <c r="O40" s="84"/>
    </row>
    <row r="41" spans="1:15" x14ac:dyDescent="0.25">
      <c r="A41" s="89">
        <v>41</v>
      </c>
      <c r="E41" s="88"/>
      <c r="F41" s="254"/>
      <c r="G41" s="88"/>
      <c r="H41" s="88"/>
      <c r="I41" s="88"/>
      <c r="K41" s="257"/>
      <c r="L41" s="257"/>
      <c r="M41" s="257"/>
      <c r="N41" s="247"/>
      <c r="O41" s="84"/>
    </row>
    <row r="42" spans="1:15" ht="13" x14ac:dyDescent="0.3">
      <c r="A42" s="89">
        <v>42</v>
      </c>
      <c r="C42" s="126" t="s">
        <v>78</v>
      </c>
      <c r="D42" s="126"/>
      <c r="E42" s="88"/>
      <c r="F42" s="254"/>
      <c r="G42" s="88"/>
      <c r="H42" s="88"/>
      <c r="I42" s="88"/>
      <c r="K42" s="257"/>
      <c r="L42" s="257"/>
      <c r="M42" s="257"/>
      <c r="N42" s="247"/>
      <c r="O42" s="84"/>
    </row>
    <row r="43" spans="1:15" x14ac:dyDescent="0.25">
      <c r="A43" s="89">
        <v>43</v>
      </c>
      <c r="B43" s="80">
        <v>389</v>
      </c>
      <c r="C43" s="82" t="s">
        <v>185</v>
      </c>
      <c r="D43" s="82"/>
      <c r="E43" s="321">
        <v>0</v>
      </c>
      <c r="F43" s="254">
        <f>'IRA-9 Alloc. Initial Plant '!F43</f>
        <v>0</v>
      </c>
      <c r="G43" s="324">
        <f t="shared" ref="G43:G53" si="16">E43*F43</f>
        <v>0</v>
      </c>
      <c r="H43" s="321">
        <v>0</v>
      </c>
      <c r="I43" s="316">
        <f t="shared" ref="I43:I53" si="17">E43-H43</f>
        <v>0</v>
      </c>
      <c r="J43" s="254">
        <f>'IRA-9 Alloc. Initial Plant '!J43</f>
        <v>0</v>
      </c>
      <c r="K43" s="240">
        <f t="shared" si="0"/>
        <v>0</v>
      </c>
      <c r="L43" s="240">
        <f>G43*J43</f>
        <v>0</v>
      </c>
      <c r="M43" s="240">
        <f t="shared" si="1"/>
        <v>0</v>
      </c>
      <c r="N43" s="247">
        <f t="shared" si="2"/>
        <v>0</v>
      </c>
      <c r="O43" s="84"/>
    </row>
    <row r="44" spans="1:15" x14ac:dyDescent="0.25">
      <c r="A44" s="89">
        <v>44</v>
      </c>
      <c r="B44" s="80">
        <v>390</v>
      </c>
      <c r="C44" s="82" t="s">
        <v>68</v>
      </c>
      <c r="D44" s="82"/>
      <c r="E44" s="314">
        <v>0</v>
      </c>
      <c r="F44" s="254">
        <f>'IRA-9 Alloc. Initial Plant '!F44</f>
        <v>0</v>
      </c>
      <c r="G44" s="313">
        <f t="shared" si="16"/>
        <v>0</v>
      </c>
      <c r="H44" s="314">
        <v>0</v>
      </c>
      <c r="I44" s="101">
        <f t="shared" si="17"/>
        <v>0</v>
      </c>
      <c r="J44" s="254">
        <f>'IRA-9 Alloc. Initial Plant '!J44</f>
        <v>0</v>
      </c>
      <c r="K44" s="257">
        <f t="shared" si="0"/>
        <v>0</v>
      </c>
      <c r="L44" s="257">
        <f t="shared" ref="L44:L53" si="18">G44*J44</f>
        <v>0</v>
      </c>
      <c r="M44" s="257">
        <f t="shared" si="1"/>
        <v>0</v>
      </c>
      <c r="N44" s="260">
        <f t="shared" si="2"/>
        <v>0</v>
      </c>
      <c r="O44" s="84"/>
    </row>
    <row r="45" spans="1:15" x14ac:dyDescent="0.25">
      <c r="A45" s="89">
        <v>45</v>
      </c>
      <c r="B45" s="80">
        <v>391</v>
      </c>
      <c r="C45" s="82" t="s">
        <v>191</v>
      </c>
      <c r="D45" s="82"/>
      <c r="E45" s="314">
        <v>0</v>
      </c>
      <c r="F45" s="254">
        <f>'IRA-9 Alloc. Initial Plant '!F45</f>
        <v>0</v>
      </c>
      <c r="G45" s="313">
        <f t="shared" si="16"/>
        <v>0</v>
      </c>
      <c r="H45" s="314">
        <v>0</v>
      </c>
      <c r="I45" s="101">
        <f t="shared" si="17"/>
        <v>0</v>
      </c>
      <c r="J45" s="254">
        <f>'IRA-9 Alloc. Initial Plant '!J45</f>
        <v>0</v>
      </c>
      <c r="K45" s="257">
        <f t="shared" si="0"/>
        <v>0</v>
      </c>
      <c r="L45" s="257">
        <f t="shared" si="18"/>
        <v>0</v>
      </c>
      <c r="M45" s="257">
        <f t="shared" si="1"/>
        <v>0</v>
      </c>
      <c r="N45" s="260">
        <f t="shared" si="2"/>
        <v>0</v>
      </c>
      <c r="O45" s="84"/>
    </row>
    <row r="46" spans="1:15" x14ac:dyDescent="0.25">
      <c r="A46" s="89">
        <v>46</v>
      </c>
      <c r="B46" s="80">
        <v>392</v>
      </c>
      <c r="C46" s="82" t="s">
        <v>79</v>
      </c>
      <c r="D46" s="82"/>
      <c r="E46" s="314">
        <v>0</v>
      </c>
      <c r="F46" s="254">
        <f>'IRA-9 Alloc. Initial Plant '!F46</f>
        <v>0</v>
      </c>
      <c r="G46" s="313">
        <f t="shared" si="16"/>
        <v>0</v>
      </c>
      <c r="H46" s="314">
        <v>0</v>
      </c>
      <c r="I46" s="101">
        <f t="shared" si="17"/>
        <v>0</v>
      </c>
      <c r="J46" s="254">
        <f>'IRA-9 Alloc. Initial Plant '!J46</f>
        <v>0</v>
      </c>
      <c r="K46" s="257">
        <f t="shared" si="0"/>
        <v>0</v>
      </c>
      <c r="L46" s="257">
        <f t="shared" si="18"/>
        <v>0</v>
      </c>
      <c r="M46" s="257">
        <f t="shared" si="1"/>
        <v>0</v>
      </c>
      <c r="N46" s="260">
        <f t="shared" si="2"/>
        <v>0</v>
      </c>
      <c r="O46" s="84"/>
    </row>
    <row r="47" spans="1:15" x14ac:dyDescent="0.25">
      <c r="A47" s="89">
        <v>47</v>
      </c>
      <c r="B47" s="80">
        <v>393</v>
      </c>
      <c r="C47" s="82" t="s">
        <v>192</v>
      </c>
      <c r="D47" s="82"/>
      <c r="E47" s="323">
        <v>0</v>
      </c>
      <c r="F47" s="254">
        <f>'IRA-9 Alloc. Initial Plant '!F47</f>
        <v>0</v>
      </c>
      <c r="G47" s="101">
        <f t="shared" si="16"/>
        <v>0</v>
      </c>
      <c r="H47" s="323">
        <v>0</v>
      </c>
      <c r="I47" s="101">
        <f t="shared" si="17"/>
        <v>0</v>
      </c>
      <c r="J47" s="254">
        <f>'IRA-9 Alloc. Initial Plant '!J47</f>
        <v>0</v>
      </c>
      <c r="K47" s="257">
        <f t="shared" si="0"/>
        <v>0</v>
      </c>
      <c r="L47" s="257">
        <f t="shared" si="18"/>
        <v>0</v>
      </c>
      <c r="M47" s="257">
        <f t="shared" si="1"/>
        <v>0</v>
      </c>
      <c r="N47" s="260">
        <f t="shared" si="2"/>
        <v>0</v>
      </c>
      <c r="O47" s="84"/>
    </row>
    <row r="48" spans="1:15" x14ac:dyDescent="0.25">
      <c r="A48" s="89">
        <v>48</v>
      </c>
      <c r="B48" s="80">
        <v>394</v>
      </c>
      <c r="C48" s="82" t="s">
        <v>193</v>
      </c>
      <c r="D48" s="82"/>
      <c r="E48" s="323">
        <v>0</v>
      </c>
      <c r="F48" s="254">
        <f>'IRA-9 Alloc. Initial Plant '!F48</f>
        <v>0</v>
      </c>
      <c r="G48" s="101">
        <f t="shared" si="16"/>
        <v>0</v>
      </c>
      <c r="H48" s="323">
        <v>0</v>
      </c>
      <c r="I48" s="101">
        <f t="shared" si="17"/>
        <v>0</v>
      </c>
      <c r="J48" s="254">
        <f>'IRA-9 Alloc. Initial Plant '!J48</f>
        <v>0</v>
      </c>
      <c r="K48" s="257">
        <f t="shared" si="0"/>
        <v>0</v>
      </c>
      <c r="L48" s="257">
        <f t="shared" si="18"/>
        <v>0</v>
      </c>
      <c r="M48" s="257">
        <f t="shared" si="1"/>
        <v>0</v>
      </c>
      <c r="N48" s="260">
        <f t="shared" si="2"/>
        <v>0</v>
      </c>
      <c r="O48" s="84"/>
    </row>
    <row r="49" spans="1:16" x14ac:dyDescent="0.25">
      <c r="A49" s="89">
        <v>49</v>
      </c>
      <c r="B49" s="80">
        <v>395</v>
      </c>
      <c r="C49" s="82" t="s">
        <v>194</v>
      </c>
      <c r="D49" s="82"/>
      <c r="E49" s="323">
        <v>0</v>
      </c>
      <c r="F49" s="254">
        <f>'IRA-9 Alloc. Initial Plant '!F49</f>
        <v>0</v>
      </c>
      <c r="G49" s="101">
        <f t="shared" si="16"/>
        <v>0</v>
      </c>
      <c r="H49" s="323">
        <v>0</v>
      </c>
      <c r="I49" s="101">
        <f t="shared" si="17"/>
        <v>0</v>
      </c>
      <c r="J49" s="254">
        <f>'IRA-9 Alloc. Initial Plant '!J49</f>
        <v>0</v>
      </c>
      <c r="K49" s="257">
        <f t="shared" si="0"/>
        <v>0</v>
      </c>
      <c r="L49" s="257">
        <f t="shared" si="18"/>
        <v>0</v>
      </c>
      <c r="M49" s="257">
        <f t="shared" si="1"/>
        <v>0</v>
      </c>
      <c r="N49" s="260">
        <f t="shared" si="2"/>
        <v>0</v>
      </c>
      <c r="O49" s="84"/>
    </row>
    <row r="50" spans="1:16" x14ac:dyDescent="0.25">
      <c r="A50" s="89">
        <v>50</v>
      </c>
      <c r="B50" s="80">
        <v>396</v>
      </c>
      <c r="C50" s="82" t="s">
        <v>195</v>
      </c>
      <c r="D50" s="82"/>
      <c r="E50" s="323">
        <v>0</v>
      </c>
      <c r="F50" s="254">
        <f>'IRA-9 Alloc. Initial Plant '!F50</f>
        <v>0</v>
      </c>
      <c r="G50" s="101">
        <f t="shared" si="16"/>
        <v>0</v>
      </c>
      <c r="H50" s="323">
        <v>0</v>
      </c>
      <c r="I50" s="101">
        <f t="shared" si="17"/>
        <v>0</v>
      </c>
      <c r="J50" s="254">
        <f>'IRA-9 Alloc. Initial Plant '!J50</f>
        <v>0</v>
      </c>
      <c r="K50" s="257">
        <f t="shared" si="0"/>
        <v>0</v>
      </c>
      <c r="L50" s="257">
        <f t="shared" si="18"/>
        <v>0</v>
      </c>
      <c r="M50" s="257">
        <f t="shared" si="1"/>
        <v>0</v>
      </c>
      <c r="N50" s="260">
        <f t="shared" si="2"/>
        <v>0</v>
      </c>
      <c r="O50" s="84"/>
    </row>
    <row r="51" spans="1:16" x14ac:dyDescent="0.25">
      <c r="A51" s="89">
        <v>51</v>
      </c>
      <c r="B51" s="80">
        <v>397</v>
      </c>
      <c r="C51" s="82" t="s">
        <v>73</v>
      </c>
      <c r="D51" s="82"/>
      <c r="E51" s="323">
        <v>0</v>
      </c>
      <c r="F51" s="254">
        <f>'IRA-9 Alloc. Initial Plant '!F51</f>
        <v>0</v>
      </c>
      <c r="G51" s="101">
        <f t="shared" si="16"/>
        <v>0</v>
      </c>
      <c r="H51" s="323">
        <v>0</v>
      </c>
      <c r="I51" s="101">
        <f t="shared" si="17"/>
        <v>0</v>
      </c>
      <c r="J51" s="254">
        <f>'IRA-9 Alloc. Initial Plant '!J51</f>
        <v>0</v>
      </c>
      <c r="K51" s="257">
        <f t="shared" si="0"/>
        <v>0</v>
      </c>
      <c r="L51" s="257">
        <f t="shared" si="18"/>
        <v>0</v>
      </c>
      <c r="M51" s="257">
        <f t="shared" si="1"/>
        <v>0</v>
      </c>
      <c r="N51" s="260">
        <f t="shared" si="2"/>
        <v>0</v>
      </c>
      <c r="O51" s="84"/>
    </row>
    <row r="52" spans="1:16" x14ac:dyDescent="0.25">
      <c r="A52" s="89">
        <v>52</v>
      </c>
      <c r="B52" s="80">
        <v>398</v>
      </c>
      <c r="C52" s="82" t="s">
        <v>196</v>
      </c>
      <c r="D52" s="82"/>
      <c r="E52" s="323">
        <v>0</v>
      </c>
      <c r="F52" s="254">
        <f>'IRA-9 Alloc. Initial Plant '!F52</f>
        <v>0</v>
      </c>
      <c r="G52" s="101">
        <f t="shared" si="16"/>
        <v>0</v>
      </c>
      <c r="H52" s="323">
        <v>0</v>
      </c>
      <c r="I52" s="101">
        <f t="shared" si="17"/>
        <v>0</v>
      </c>
      <c r="J52" s="254">
        <f>'IRA-9 Alloc. Initial Plant '!J52</f>
        <v>0</v>
      </c>
      <c r="K52" s="257">
        <f t="shared" si="0"/>
        <v>0</v>
      </c>
      <c r="L52" s="257">
        <f t="shared" si="18"/>
        <v>0</v>
      </c>
      <c r="M52" s="257">
        <f t="shared" si="1"/>
        <v>0</v>
      </c>
      <c r="N52" s="260">
        <f t="shared" si="2"/>
        <v>0</v>
      </c>
      <c r="O52" s="84"/>
    </row>
    <row r="53" spans="1:16" x14ac:dyDescent="0.25">
      <c r="A53" s="89">
        <v>53</v>
      </c>
      <c r="B53" s="80">
        <v>399</v>
      </c>
      <c r="C53" s="82" t="s">
        <v>197</v>
      </c>
      <c r="D53" s="82"/>
      <c r="E53" s="323">
        <v>0</v>
      </c>
      <c r="F53" s="254">
        <f>'IRA-9 Alloc. Initial Plant '!F53</f>
        <v>0</v>
      </c>
      <c r="G53" s="101">
        <f t="shared" si="16"/>
        <v>0</v>
      </c>
      <c r="H53" s="323">
        <v>0</v>
      </c>
      <c r="I53" s="101">
        <f t="shared" si="17"/>
        <v>0</v>
      </c>
      <c r="J53" s="254">
        <f>'IRA-9 Alloc. Initial Plant '!J53</f>
        <v>0</v>
      </c>
      <c r="K53" s="257">
        <f t="shared" si="0"/>
        <v>0</v>
      </c>
      <c r="L53" s="257">
        <f t="shared" si="18"/>
        <v>0</v>
      </c>
      <c r="M53" s="257">
        <f t="shared" si="1"/>
        <v>0</v>
      </c>
      <c r="N53" s="260">
        <f t="shared" si="2"/>
        <v>0</v>
      </c>
      <c r="O53" s="84"/>
    </row>
    <row r="54" spans="1:16" ht="13" x14ac:dyDescent="0.3">
      <c r="A54" s="89">
        <v>54</v>
      </c>
      <c r="C54" s="126" t="s">
        <v>67</v>
      </c>
      <c r="D54" s="126"/>
      <c r="E54" s="319">
        <f>SUM(E43:E53)</f>
        <v>0</v>
      </c>
      <c r="F54" s="238"/>
      <c r="G54" s="319">
        <f>SUM(G43:G53)</f>
        <v>0</v>
      </c>
      <c r="H54" s="319">
        <f>SUM(H43:H53)</f>
        <v>0</v>
      </c>
      <c r="I54" s="319">
        <f>SUM(I43:I53)</f>
        <v>0</v>
      </c>
      <c r="J54" s="251"/>
      <c r="K54" s="319">
        <f>SUM(K43:K53)</f>
        <v>0</v>
      </c>
      <c r="L54" s="319">
        <f>SUM(L43:L53)</f>
        <v>0</v>
      </c>
      <c r="M54" s="319">
        <f t="shared" ref="M54" si="19">SUM(M43:M53)</f>
        <v>0</v>
      </c>
      <c r="N54" s="319">
        <f t="shared" ref="N54" si="20">SUM(N43:N53)</f>
        <v>0</v>
      </c>
      <c r="O54" s="84"/>
    </row>
    <row r="55" spans="1:16" x14ac:dyDescent="0.25">
      <c r="A55" s="89">
        <v>55</v>
      </c>
      <c r="C55" s="82"/>
      <c r="D55" s="82"/>
      <c r="E55" s="97"/>
      <c r="F55" s="262"/>
      <c r="G55" s="98"/>
      <c r="H55" s="97"/>
      <c r="I55" s="98"/>
      <c r="J55" s="114"/>
      <c r="K55" s="257"/>
      <c r="L55" s="257"/>
      <c r="M55" s="109"/>
      <c r="N55" s="247"/>
      <c r="O55" s="84"/>
    </row>
    <row r="56" spans="1:16" ht="13.5" thickBot="1" x14ac:dyDescent="0.35">
      <c r="A56" s="89">
        <v>56</v>
      </c>
      <c r="C56" s="126" t="s">
        <v>81</v>
      </c>
      <c r="D56" s="126"/>
      <c r="E56" s="322">
        <f t="shared" ref="E56" si="21">+E15+E25+E54+E40</f>
        <v>0</v>
      </c>
      <c r="F56" s="238"/>
      <c r="G56" s="322">
        <f>+G15+G25+G54+G40</f>
        <v>0</v>
      </c>
      <c r="H56" s="322">
        <f t="shared" ref="H56:N56" si="22">+H15+H25+H54+H40</f>
        <v>0</v>
      </c>
      <c r="I56" s="322">
        <f t="shared" si="22"/>
        <v>0</v>
      </c>
      <c r="J56" s="251"/>
      <c r="K56" s="322">
        <f>+K15+K25+K54+K40</f>
        <v>0</v>
      </c>
      <c r="L56" s="322">
        <f>+L15+L25+L54+L40</f>
        <v>0</v>
      </c>
      <c r="M56" s="322">
        <f t="shared" ref="M56" si="23">+M15+M25+M54+M40</f>
        <v>0</v>
      </c>
      <c r="N56" s="322">
        <f t="shared" si="22"/>
        <v>0</v>
      </c>
      <c r="O56" s="84"/>
    </row>
    <row r="57" spans="1:16" ht="13" thickTop="1" x14ac:dyDescent="0.25">
      <c r="A57" s="89">
        <v>57</v>
      </c>
      <c r="C57" s="82" t="s">
        <v>198</v>
      </c>
      <c r="D57" s="231"/>
      <c r="E57" s="100"/>
      <c r="F57" s="114">
        <f>'IRA-9 Alloc. Initial Plant '!F57</f>
        <v>0</v>
      </c>
      <c r="G57" s="101">
        <f>E57*F57</f>
        <v>0</v>
      </c>
      <c r="H57" s="360">
        <v>0</v>
      </c>
      <c r="I57" s="101">
        <f>E57-H57</f>
        <v>0</v>
      </c>
      <c r="J57" s="114">
        <f>'IRA-9 Alloc. Initial Plant '!J57</f>
        <v>0</v>
      </c>
      <c r="K57" s="109">
        <f>E57*J57</f>
        <v>0</v>
      </c>
      <c r="L57" s="365">
        <f>G57*J57</f>
        <v>0</v>
      </c>
      <c r="M57" s="365">
        <f>H57*J57</f>
        <v>0</v>
      </c>
      <c r="N57" s="363">
        <f>I57*J57</f>
        <v>0</v>
      </c>
      <c r="O57" s="84"/>
      <c r="P57" s="84"/>
    </row>
    <row r="58" spans="1:16" ht="13.5" thickBot="1" x14ac:dyDescent="0.35">
      <c r="A58" s="89">
        <v>58</v>
      </c>
      <c r="C58" s="126" t="s">
        <v>82</v>
      </c>
      <c r="D58" s="126"/>
      <c r="E58" s="322">
        <f>E56+E57</f>
        <v>0</v>
      </c>
      <c r="F58" s="238"/>
      <c r="G58" s="364">
        <f>G56+G57</f>
        <v>0</v>
      </c>
      <c r="H58" s="364">
        <f t="shared" ref="H58:N58" si="24">H56+H57</f>
        <v>0</v>
      </c>
      <c r="I58" s="364">
        <f>I56+I57</f>
        <v>0</v>
      </c>
      <c r="J58" s="316"/>
      <c r="K58" s="364">
        <f t="shared" si="24"/>
        <v>0</v>
      </c>
      <c r="L58" s="364">
        <f t="shared" si="24"/>
        <v>0</v>
      </c>
      <c r="M58" s="364">
        <f t="shared" si="24"/>
        <v>0</v>
      </c>
      <c r="N58" s="364">
        <f t="shared" si="24"/>
        <v>0</v>
      </c>
    </row>
    <row r="59" spans="1:16" ht="13" thickTop="1" x14ac:dyDescent="0.25"/>
  </sheetData>
  <mergeCells count="4">
    <mergeCell ref="A1:N1"/>
    <mergeCell ref="A2:N2"/>
    <mergeCell ref="A3:N3"/>
    <mergeCell ref="A4:N4"/>
  </mergeCells>
  <pageMargins left="0.75" right="0.25" top="1" bottom="1" header="0.5" footer="0.5"/>
  <pageSetup scale="55" fitToHeight="0" orientation="landscape" r:id="rId1"/>
  <headerFooter alignWithMargins="0">
    <oddFooter>&amp;C&amp;A&amp;RPage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N113"/>
  <sheetViews>
    <sheetView view="pageBreakPreview" zoomScaleNormal="80"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6" width="14.26953125" style="70" customWidth="1"/>
    <col min="7" max="9" width="16.7265625" style="70" customWidth="1"/>
    <col min="10" max="10" width="10.7265625" style="235" customWidth="1"/>
    <col min="11" max="13" width="16.7265625" style="235" customWidth="1"/>
    <col min="14" max="14" width="15.54296875" style="70" customWidth="1"/>
    <col min="15" max="230" width="9.26953125" style="70"/>
    <col min="231" max="231" width="6" style="70" customWidth="1"/>
    <col min="232" max="232" width="11.26953125" style="70" customWidth="1"/>
    <col min="233" max="233" width="12.54296875" style="70" bestFit="1" customWidth="1"/>
    <col min="234" max="234" width="56.54296875" style="70" customWidth="1"/>
    <col min="235" max="235" width="4.54296875" style="70" customWidth="1"/>
    <col min="236" max="236" width="15.7265625" style="70" customWidth="1"/>
    <col min="237" max="245" width="16.7265625" style="70" customWidth="1"/>
    <col min="246" max="246" width="35.54296875" style="70" bestFit="1" customWidth="1"/>
    <col min="247" max="247" width="16.26953125" style="70" customWidth="1"/>
    <col min="248" max="248" width="15.453125" style="70" customWidth="1"/>
    <col min="249" max="249" width="15.453125" style="70" bestFit="1" customWidth="1"/>
    <col min="250" max="250" width="2.7265625" style="70" customWidth="1"/>
    <col min="251" max="251" width="9.26953125" style="70"/>
    <col min="252" max="252" width="35.453125" style="70" bestFit="1" customWidth="1"/>
    <col min="253" max="253" width="18.26953125" style="70" bestFit="1" customWidth="1"/>
    <col min="254" max="254" width="26.7265625" style="70" bestFit="1" customWidth="1"/>
    <col min="255" max="255" width="17.26953125" style="70" bestFit="1" customWidth="1"/>
    <col min="256" max="256" width="18" style="70" bestFit="1" customWidth="1"/>
    <col min="257" max="257" width="18.26953125" style="70" bestFit="1" customWidth="1"/>
    <col min="258" max="258" width="14.26953125" style="70" bestFit="1" customWidth="1"/>
    <col min="259" max="486" width="9.26953125" style="70"/>
    <col min="487" max="487" width="6" style="70" customWidth="1"/>
    <col min="488" max="488" width="11.26953125" style="70" customWidth="1"/>
    <col min="489" max="489" width="12.54296875" style="70" bestFit="1" customWidth="1"/>
    <col min="490" max="490" width="56.54296875" style="70" customWidth="1"/>
    <col min="491" max="491" width="4.54296875" style="70" customWidth="1"/>
    <col min="492" max="492" width="15.7265625" style="70" customWidth="1"/>
    <col min="493" max="501" width="16.7265625" style="70" customWidth="1"/>
    <col min="502" max="502" width="35.54296875" style="70" bestFit="1" customWidth="1"/>
    <col min="503" max="503" width="16.26953125" style="70" customWidth="1"/>
    <col min="504" max="504" width="15.453125" style="70" customWidth="1"/>
    <col min="505" max="505" width="15.453125" style="70" bestFit="1" customWidth="1"/>
    <col min="506" max="506" width="2.7265625" style="70" customWidth="1"/>
    <col min="507" max="507" width="9.26953125" style="70"/>
    <col min="508" max="508" width="35.453125" style="70" bestFit="1" customWidth="1"/>
    <col min="509" max="509" width="18.26953125" style="70" bestFit="1" customWidth="1"/>
    <col min="510" max="510" width="26.7265625" style="70" bestFit="1" customWidth="1"/>
    <col min="511" max="511" width="17.26953125" style="70" bestFit="1" customWidth="1"/>
    <col min="512" max="512" width="18" style="70" bestFit="1" customWidth="1"/>
    <col min="513" max="513" width="18.26953125" style="70" bestFit="1" customWidth="1"/>
    <col min="514" max="514" width="14.26953125" style="70" bestFit="1" customWidth="1"/>
    <col min="515" max="742" width="9.26953125" style="70"/>
    <col min="743" max="743" width="6" style="70" customWidth="1"/>
    <col min="744" max="744" width="11.26953125" style="70" customWidth="1"/>
    <col min="745" max="745" width="12.54296875" style="70" bestFit="1" customWidth="1"/>
    <col min="746" max="746" width="56.54296875" style="70" customWidth="1"/>
    <col min="747" max="747" width="4.54296875" style="70" customWidth="1"/>
    <col min="748" max="748" width="15.7265625" style="70" customWidth="1"/>
    <col min="749" max="757" width="16.7265625" style="70" customWidth="1"/>
    <col min="758" max="758" width="35.54296875" style="70" bestFit="1" customWidth="1"/>
    <col min="759" max="759" width="16.26953125" style="70" customWidth="1"/>
    <col min="760" max="760" width="15.453125" style="70" customWidth="1"/>
    <col min="761" max="761" width="15.453125" style="70" bestFit="1" customWidth="1"/>
    <col min="762" max="762" width="2.7265625" style="70" customWidth="1"/>
    <col min="763" max="763" width="9.26953125" style="70"/>
    <col min="764" max="764" width="35.453125" style="70" bestFit="1" customWidth="1"/>
    <col min="765" max="765" width="18.26953125" style="70" bestFit="1" customWidth="1"/>
    <col min="766" max="766" width="26.7265625" style="70" bestFit="1" customWidth="1"/>
    <col min="767" max="767" width="17.26953125" style="70" bestFit="1" customWidth="1"/>
    <col min="768" max="768" width="18" style="70" bestFit="1" customWidth="1"/>
    <col min="769" max="769" width="18.26953125" style="70" bestFit="1" customWidth="1"/>
    <col min="770" max="770" width="14.26953125" style="70" bestFit="1" customWidth="1"/>
    <col min="771" max="998" width="9.26953125" style="70"/>
    <col min="999" max="999" width="6" style="70" customWidth="1"/>
    <col min="1000" max="1000" width="11.26953125" style="70" customWidth="1"/>
    <col min="1001" max="1001" width="12.54296875" style="70" bestFit="1" customWidth="1"/>
    <col min="1002" max="1002" width="56.54296875" style="70" customWidth="1"/>
    <col min="1003" max="1003" width="4.54296875" style="70" customWidth="1"/>
    <col min="1004" max="1004" width="15.7265625" style="70" customWidth="1"/>
    <col min="1005" max="1013" width="16.7265625" style="70" customWidth="1"/>
    <col min="1014" max="1014" width="35.54296875" style="70" bestFit="1" customWidth="1"/>
    <col min="1015" max="1015" width="16.26953125" style="70" customWidth="1"/>
    <col min="1016" max="1016" width="15.453125" style="70" customWidth="1"/>
    <col min="1017" max="1017" width="15.453125" style="70" bestFit="1" customWidth="1"/>
    <col min="1018" max="1018" width="2.7265625" style="70" customWidth="1"/>
    <col min="1019" max="1019" width="9.26953125" style="70"/>
    <col min="1020" max="1020" width="35.453125" style="70" bestFit="1" customWidth="1"/>
    <col min="1021" max="1021" width="18.26953125" style="70" bestFit="1" customWidth="1"/>
    <col min="1022" max="1022" width="26.7265625" style="70" bestFit="1" customWidth="1"/>
    <col min="1023" max="1023" width="17.26953125" style="70" bestFit="1" customWidth="1"/>
    <col min="1024" max="1024" width="18" style="70" bestFit="1" customWidth="1"/>
    <col min="1025" max="1025" width="18.26953125" style="70" bestFit="1" customWidth="1"/>
    <col min="1026" max="1026" width="14.26953125" style="70" bestFit="1" customWidth="1"/>
    <col min="1027" max="1254" width="9.26953125" style="70"/>
    <col min="1255" max="1255" width="6" style="70" customWidth="1"/>
    <col min="1256" max="1256" width="11.26953125" style="70" customWidth="1"/>
    <col min="1257" max="1257" width="12.54296875" style="70" bestFit="1" customWidth="1"/>
    <col min="1258" max="1258" width="56.54296875" style="70" customWidth="1"/>
    <col min="1259" max="1259" width="4.54296875" style="70" customWidth="1"/>
    <col min="1260" max="1260" width="15.7265625" style="70" customWidth="1"/>
    <col min="1261" max="1269" width="16.7265625" style="70" customWidth="1"/>
    <col min="1270" max="1270" width="35.54296875" style="70" bestFit="1" customWidth="1"/>
    <col min="1271" max="1271" width="16.26953125" style="70" customWidth="1"/>
    <col min="1272" max="1272" width="15.453125" style="70" customWidth="1"/>
    <col min="1273" max="1273" width="15.453125" style="70" bestFit="1" customWidth="1"/>
    <col min="1274" max="1274" width="2.7265625" style="70" customWidth="1"/>
    <col min="1275" max="1275" width="9.26953125" style="70"/>
    <col min="1276" max="1276" width="35.453125" style="70" bestFit="1" customWidth="1"/>
    <col min="1277" max="1277" width="18.26953125" style="70" bestFit="1" customWidth="1"/>
    <col min="1278" max="1278" width="26.7265625" style="70" bestFit="1" customWidth="1"/>
    <col min="1279" max="1279" width="17.26953125" style="70" bestFit="1" customWidth="1"/>
    <col min="1280" max="1280" width="18" style="70" bestFit="1" customWidth="1"/>
    <col min="1281" max="1281" width="18.26953125" style="70" bestFit="1" customWidth="1"/>
    <col min="1282" max="1282" width="14.26953125" style="70" bestFit="1" customWidth="1"/>
    <col min="1283" max="1510" width="9.26953125" style="70"/>
    <col min="1511" max="1511" width="6" style="70" customWidth="1"/>
    <col min="1512" max="1512" width="11.26953125" style="70" customWidth="1"/>
    <col min="1513" max="1513" width="12.54296875" style="70" bestFit="1" customWidth="1"/>
    <col min="1514" max="1514" width="56.54296875" style="70" customWidth="1"/>
    <col min="1515" max="1515" width="4.54296875" style="70" customWidth="1"/>
    <col min="1516" max="1516" width="15.7265625" style="70" customWidth="1"/>
    <col min="1517" max="1525" width="16.7265625" style="70" customWidth="1"/>
    <col min="1526" max="1526" width="35.54296875" style="70" bestFit="1" customWidth="1"/>
    <col min="1527" max="1527" width="16.26953125" style="70" customWidth="1"/>
    <col min="1528" max="1528" width="15.453125" style="70" customWidth="1"/>
    <col min="1529" max="1529" width="15.453125" style="70" bestFit="1" customWidth="1"/>
    <col min="1530" max="1530" width="2.7265625" style="70" customWidth="1"/>
    <col min="1531" max="1531" width="9.26953125" style="70"/>
    <col min="1532" max="1532" width="35.453125" style="70" bestFit="1" customWidth="1"/>
    <col min="1533" max="1533" width="18.26953125" style="70" bestFit="1" customWidth="1"/>
    <col min="1534" max="1534" width="26.7265625" style="70" bestFit="1" customWidth="1"/>
    <col min="1535" max="1535" width="17.26953125" style="70" bestFit="1" customWidth="1"/>
    <col min="1536" max="1536" width="18" style="70" bestFit="1" customWidth="1"/>
    <col min="1537" max="1537" width="18.26953125" style="70" bestFit="1" customWidth="1"/>
    <col min="1538" max="1538" width="14.26953125" style="70" bestFit="1" customWidth="1"/>
    <col min="1539" max="1766" width="9.26953125" style="70"/>
    <col min="1767" max="1767" width="6" style="70" customWidth="1"/>
    <col min="1768" max="1768" width="11.26953125" style="70" customWidth="1"/>
    <col min="1769" max="1769" width="12.54296875" style="70" bestFit="1" customWidth="1"/>
    <col min="1770" max="1770" width="56.54296875" style="70" customWidth="1"/>
    <col min="1771" max="1771" width="4.54296875" style="70" customWidth="1"/>
    <col min="1772" max="1772" width="15.7265625" style="70" customWidth="1"/>
    <col min="1773" max="1781" width="16.7265625" style="70" customWidth="1"/>
    <col min="1782" max="1782" width="35.54296875" style="70" bestFit="1" customWidth="1"/>
    <col min="1783" max="1783" width="16.26953125" style="70" customWidth="1"/>
    <col min="1784" max="1784" width="15.453125" style="70" customWidth="1"/>
    <col min="1785" max="1785" width="15.453125" style="70" bestFit="1" customWidth="1"/>
    <col min="1786" max="1786" width="2.7265625" style="70" customWidth="1"/>
    <col min="1787" max="1787" width="9.26953125" style="70"/>
    <col min="1788" max="1788" width="35.453125" style="70" bestFit="1" customWidth="1"/>
    <col min="1789" max="1789" width="18.26953125" style="70" bestFit="1" customWidth="1"/>
    <col min="1790" max="1790" width="26.7265625" style="70" bestFit="1" customWidth="1"/>
    <col min="1791" max="1791" width="17.26953125" style="70" bestFit="1" customWidth="1"/>
    <col min="1792" max="1792" width="18" style="70" bestFit="1" customWidth="1"/>
    <col min="1793" max="1793" width="18.26953125" style="70" bestFit="1" customWidth="1"/>
    <col min="1794" max="1794" width="14.26953125" style="70" bestFit="1" customWidth="1"/>
    <col min="1795" max="2022" width="9.26953125" style="70"/>
    <col min="2023" max="2023" width="6" style="70" customWidth="1"/>
    <col min="2024" max="2024" width="11.26953125" style="70" customWidth="1"/>
    <col min="2025" max="2025" width="12.54296875" style="70" bestFit="1" customWidth="1"/>
    <col min="2026" max="2026" width="56.54296875" style="70" customWidth="1"/>
    <col min="2027" max="2027" width="4.54296875" style="70" customWidth="1"/>
    <col min="2028" max="2028" width="15.7265625" style="70" customWidth="1"/>
    <col min="2029" max="2037" width="16.7265625" style="70" customWidth="1"/>
    <col min="2038" max="2038" width="35.54296875" style="70" bestFit="1" customWidth="1"/>
    <col min="2039" max="2039" width="16.26953125" style="70" customWidth="1"/>
    <col min="2040" max="2040" width="15.453125" style="70" customWidth="1"/>
    <col min="2041" max="2041" width="15.453125" style="70" bestFit="1" customWidth="1"/>
    <col min="2042" max="2042" width="2.7265625" style="70" customWidth="1"/>
    <col min="2043" max="2043" width="9.26953125" style="70"/>
    <col min="2044" max="2044" width="35.453125" style="70" bestFit="1" customWidth="1"/>
    <col min="2045" max="2045" width="18.26953125" style="70" bestFit="1" customWidth="1"/>
    <col min="2046" max="2046" width="26.7265625" style="70" bestFit="1" customWidth="1"/>
    <col min="2047" max="2047" width="17.26953125" style="70" bestFit="1" customWidth="1"/>
    <col min="2048" max="2048" width="18" style="70" bestFit="1" customWidth="1"/>
    <col min="2049" max="2049" width="18.26953125" style="70" bestFit="1" customWidth="1"/>
    <col min="2050" max="2050" width="14.26953125" style="70" bestFit="1" customWidth="1"/>
    <col min="2051" max="2278" width="9.26953125" style="70"/>
    <col min="2279" max="2279" width="6" style="70" customWidth="1"/>
    <col min="2280" max="2280" width="11.26953125" style="70" customWidth="1"/>
    <col min="2281" max="2281" width="12.54296875" style="70" bestFit="1" customWidth="1"/>
    <col min="2282" max="2282" width="56.54296875" style="70" customWidth="1"/>
    <col min="2283" max="2283" width="4.54296875" style="70" customWidth="1"/>
    <col min="2284" max="2284" width="15.7265625" style="70" customWidth="1"/>
    <col min="2285" max="2293" width="16.7265625" style="70" customWidth="1"/>
    <col min="2294" max="2294" width="35.54296875" style="70" bestFit="1" customWidth="1"/>
    <col min="2295" max="2295" width="16.26953125" style="70" customWidth="1"/>
    <col min="2296" max="2296" width="15.453125" style="70" customWidth="1"/>
    <col min="2297" max="2297" width="15.453125" style="70" bestFit="1" customWidth="1"/>
    <col min="2298" max="2298" width="2.7265625" style="70" customWidth="1"/>
    <col min="2299" max="2299" width="9.26953125" style="70"/>
    <col min="2300" max="2300" width="35.453125" style="70" bestFit="1" customWidth="1"/>
    <col min="2301" max="2301" width="18.26953125" style="70" bestFit="1" customWidth="1"/>
    <col min="2302" max="2302" width="26.7265625" style="70" bestFit="1" customWidth="1"/>
    <col min="2303" max="2303" width="17.26953125" style="70" bestFit="1" customWidth="1"/>
    <col min="2304" max="2304" width="18" style="70" bestFit="1" customWidth="1"/>
    <col min="2305" max="2305" width="18.26953125" style="70" bestFit="1" customWidth="1"/>
    <col min="2306" max="2306" width="14.26953125" style="70" bestFit="1" customWidth="1"/>
    <col min="2307" max="2534" width="9.26953125" style="70"/>
    <col min="2535" max="2535" width="6" style="70" customWidth="1"/>
    <col min="2536" max="2536" width="11.26953125" style="70" customWidth="1"/>
    <col min="2537" max="2537" width="12.54296875" style="70" bestFit="1" customWidth="1"/>
    <col min="2538" max="2538" width="56.54296875" style="70" customWidth="1"/>
    <col min="2539" max="2539" width="4.54296875" style="70" customWidth="1"/>
    <col min="2540" max="2540" width="15.7265625" style="70" customWidth="1"/>
    <col min="2541" max="2549" width="16.7265625" style="70" customWidth="1"/>
    <col min="2550" max="2550" width="35.54296875" style="70" bestFit="1" customWidth="1"/>
    <col min="2551" max="2551" width="16.26953125" style="70" customWidth="1"/>
    <col min="2552" max="2552" width="15.453125" style="70" customWidth="1"/>
    <col min="2553" max="2553" width="15.453125" style="70" bestFit="1" customWidth="1"/>
    <col min="2554" max="2554" width="2.7265625" style="70" customWidth="1"/>
    <col min="2555" max="2555" width="9.26953125" style="70"/>
    <col min="2556" max="2556" width="35.453125" style="70" bestFit="1" customWidth="1"/>
    <col min="2557" max="2557" width="18.26953125" style="70" bestFit="1" customWidth="1"/>
    <col min="2558" max="2558" width="26.7265625" style="70" bestFit="1" customWidth="1"/>
    <col min="2559" max="2559" width="17.26953125" style="70" bestFit="1" customWidth="1"/>
    <col min="2560" max="2560" width="18" style="70" bestFit="1" customWidth="1"/>
    <col min="2561" max="2561" width="18.26953125" style="70" bestFit="1" customWidth="1"/>
    <col min="2562" max="2562" width="14.26953125" style="70" bestFit="1" customWidth="1"/>
    <col min="2563" max="2790" width="9.26953125" style="70"/>
    <col min="2791" max="2791" width="6" style="70" customWidth="1"/>
    <col min="2792" max="2792" width="11.26953125" style="70" customWidth="1"/>
    <col min="2793" max="2793" width="12.54296875" style="70" bestFit="1" customWidth="1"/>
    <col min="2794" max="2794" width="56.54296875" style="70" customWidth="1"/>
    <col min="2795" max="2795" width="4.54296875" style="70" customWidth="1"/>
    <col min="2796" max="2796" width="15.7265625" style="70" customWidth="1"/>
    <col min="2797" max="2805" width="16.7265625" style="70" customWidth="1"/>
    <col min="2806" max="2806" width="35.54296875" style="70" bestFit="1" customWidth="1"/>
    <col min="2807" max="2807" width="16.26953125" style="70" customWidth="1"/>
    <col min="2808" max="2808" width="15.453125" style="70" customWidth="1"/>
    <col min="2809" max="2809" width="15.453125" style="70" bestFit="1" customWidth="1"/>
    <col min="2810" max="2810" width="2.7265625" style="70" customWidth="1"/>
    <col min="2811" max="2811" width="9.26953125" style="70"/>
    <col min="2812" max="2812" width="35.453125" style="70" bestFit="1" customWidth="1"/>
    <col min="2813" max="2813" width="18.26953125" style="70" bestFit="1" customWidth="1"/>
    <col min="2814" max="2814" width="26.7265625" style="70" bestFit="1" customWidth="1"/>
    <col min="2815" max="2815" width="17.26953125" style="70" bestFit="1" customWidth="1"/>
    <col min="2816" max="2816" width="18" style="70" bestFit="1" customWidth="1"/>
    <col min="2817" max="2817" width="18.26953125" style="70" bestFit="1" customWidth="1"/>
    <col min="2818" max="2818" width="14.26953125" style="70" bestFit="1" customWidth="1"/>
    <col min="2819" max="3046" width="9.26953125" style="70"/>
    <col min="3047" max="3047" width="6" style="70" customWidth="1"/>
    <col min="3048" max="3048" width="11.26953125" style="70" customWidth="1"/>
    <col min="3049" max="3049" width="12.54296875" style="70" bestFit="1" customWidth="1"/>
    <col min="3050" max="3050" width="56.54296875" style="70" customWidth="1"/>
    <col min="3051" max="3051" width="4.54296875" style="70" customWidth="1"/>
    <col min="3052" max="3052" width="15.7265625" style="70" customWidth="1"/>
    <col min="3053" max="3061" width="16.7265625" style="70" customWidth="1"/>
    <col min="3062" max="3062" width="35.54296875" style="70" bestFit="1" customWidth="1"/>
    <col min="3063" max="3063" width="16.26953125" style="70" customWidth="1"/>
    <col min="3064" max="3064" width="15.453125" style="70" customWidth="1"/>
    <col min="3065" max="3065" width="15.453125" style="70" bestFit="1" customWidth="1"/>
    <col min="3066" max="3066" width="2.7265625" style="70" customWidth="1"/>
    <col min="3067" max="3067" width="9.26953125" style="70"/>
    <col min="3068" max="3068" width="35.453125" style="70" bestFit="1" customWidth="1"/>
    <col min="3069" max="3069" width="18.26953125" style="70" bestFit="1" customWidth="1"/>
    <col min="3070" max="3070" width="26.7265625" style="70" bestFit="1" customWidth="1"/>
    <col min="3071" max="3071" width="17.26953125" style="70" bestFit="1" customWidth="1"/>
    <col min="3072" max="3072" width="18" style="70" bestFit="1" customWidth="1"/>
    <col min="3073" max="3073" width="18.26953125" style="70" bestFit="1" customWidth="1"/>
    <col min="3074" max="3074" width="14.26953125" style="70" bestFit="1" customWidth="1"/>
    <col min="3075" max="3302" width="9.26953125" style="70"/>
    <col min="3303" max="3303" width="6" style="70" customWidth="1"/>
    <col min="3304" max="3304" width="11.26953125" style="70" customWidth="1"/>
    <col min="3305" max="3305" width="12.54296875" style="70" bestFit="1" customWidth="1"/>
    <col min="3306" max="3306" width="56.54296875" style="70" customWidth="1"/>
    <col min="3307" max="3307" width="4.54296875" style="70" customWidth="1"/>
    <col min="3308" max="3308" width="15.7265625" style="70" customWidth="1"/>
    <col min="3309" max="3317" width="16.7265625" style="70" customWidth="1"/>
    <col min="3318" max="3318" width="35.54296875" style="70" bestFit="1" customWidth="1"/>
    <col min="3319" max="3319" width="16.26953125" style="70" customWidth="1"/>
    <col min="3320" max="3320" width="15.453125" style="70" customWidth="1"/>
    <col min="3321" max="3321" width="15.453125" style="70" bestFit="1" customWidth="1"/>
    <col min="3322" max="3322" width="2.7265625" style="70" customWidth="1"/>
    <col min="3323" max="3323" width="9.26953125" style="70"/>
    <col min="3324" max="3324" width="35.453125" style="70" bestFit="1" customWidth="1"/>
    <col min="3325" max="3325" width="18.26953125" style="70" bestFit="1" customWidth="1"/>
    <col min="3326" max="3326" width="26.7265625" style="70" bestFit="1" customWidth="1"/>
    <col min="3327" max="3327" width="17.26953125" style="70" bestFit="1" customWidth="1"/>
    <col min="3328" max="3328" width="18" style="70" bestFit="1" customWidth="1"/>
    <col min="3329" max="3329" width="18.26953125" style="70" bestFit="1" customWidth="1"/>
    <col min="3330" max="3330" width="14.26953125" style="70" bestFit="1" customWidth="1"/>
    <col min="3331" max="3558" width="9.26953125" style="70"/>
    <col min="3559" max="3559" width="6" style="70" customWidth="1"/>
    <col min="3560" max="3560" width="11.26953125" style="70" customWidth="1"/>
    <col min="3561" max="3561" width="12.54296875" style="70" bestFit="1" customWidth="1"/>
    <col min="3562" max="3562" width="56.54296875" style="70" customWidth="1"/>
    <col min="3563" max="3563" width="4.54296875" style="70" customWidth="1"/>
    <col min="3564" max="3564" width="15.7265625" style="70" customWidth="1"/>
    <col min="3565" max="3573" width="16.7265625" style="70" customWidth="1"/>
    <col min="3574" max="3574" width="35.54296875" style="70" bestFit="1" customWidth="1"/>
    <col min="3575" max="3575" width="16.26953125" style="70" customWidth="1"/>
    <col min="3576" max="3576" width="15.453125" style="70" customWidth="1"/>
    <col min="3577" max="3577" width="15.453125" style="70" bestFit="1" customWidth="1"/>
    <col min="3578" max="3578" width="2.7265625" style="70" customWidth="1"/>
    <col min="3579" max="3579" width="9.26953125" style="70"/>
    <col min="3580" max="3580" width="35.453125" style="70" bestFit="1" customWidth="1"/>
    <col min="3581" max="3581" width="18.26953125" style="70" bestFit="1" customWidth="1"/>
    <col min="3582" max="3582" width="26.7265625" style="70" bestFit="1" customWidth="1"/>
    <col min="3583" max="3583" width="17.26953125" style="70" bestFit="1" customWidth="1"/>
    <col min="3584" max="3584" width="18" style="70" bestFit="1" customWidth="1"/>
    <col min="3585" max="3585" width="18.26953125" style="70" bestFit="1" customWidth="1"/>
    <col min="3586" max="3586" width="14.26953125" style="70" bestFit="1" customWidth="1"/>
    <col min="3587" max="3814" width="9.26953125" style="70"/>
    <col min="3815" max="3815" width="6" style="70" customWidth="1"/>
    <col min="3816" max="3816" width="11.26953125" style="70" customWidth="1"/>
    <col min="3817" max="3817" width="12.54296875" style="70" bestFit="1" customWidth="1"/>
    <col min="3818" max="3818" width="56.54296875" style="70" customWidth="1"/>
    <col min="3819" max="3819" width="4.54296875" style="70" customWidth="1"/>
    <col min="3820" max="3820" width="15.7265625" style="70" customWidth="1"/>
    <col min="3821" max="3829" width="16.7265625" style="70" customWidth="1"/>
    <col min="3830" max="3830" width="35.54296875" style="70" bestFit="1" customWidth="1"/>
    <col min="3831" max="3831" width="16.26953125" style="70" customWidth="1"/>
    <col min="3832" max="3832" width="15.453125" style="70" customWidth="1"/>
    <col min="3833" max="3833" width="15.453125" style="70" bestFit="1" customWidth="1"/>
    <col min="3834" max="3834" width="2.7265625" style="70" customWidth="1"/>
    <col min="3835" max="3835" width="9.26953125" style="70"/>
    <col min="3836" max="3836" width="35.453125" style="70" bestFit="1" customWidth="1"/>
    <col min="3837" max="3837" width="18.26953125" style="70" bestFit="1" customWidth="1"/>
    <col min="3838" max="3838" width="26.7265625" style="70" bestFit="1" customWidth="1"/>
    <col min="3839" max="3839" width="17.26953125" style="70" bestFit="1" customWidth="1"/>
    <col min="3840" max="3840" width="18" style="70" bestFit="1" customWidth="1"/>
    <col min="3841" max="3841" width="18.26953125" style="70" bestFit="1" customWidth="1"/>
    <col min="3842" max="3842" width="14.26953125" style="70" bestFit="1" customWidth="1"/>
    <col min="3843" max="4070" width="9.26953125" style="70"/>
    <col min="4071" max="4071" width="6" style="70" customWidth="1"/>
    <col min="4072" max="4072" width="11.26953125" style="70" customWidth="1"/>
    <col min="4073" max="4073" width="12.54296875" style="70" bestFit="1" customWidth="1"/>
    <col min="4074" max="4074" width="56.54296875" style="70" customWidth="1"/>
    <col min="4075" max="4075" width="4.54296875" style="70" customWidth="1"/>
    <col min="4076" max="4076" width="15.7265625" style="70" customWidth="1"/>
    <col min="4077" max="4085" width="16.7265625" style="70" customWidth="1"/>
    <col min="4086" max="4086" width="35.54296875" style="70" bestFit="1" customWidth="1"/>
    <col min="4087" max="4087" width="16.26953125" style="70" customWidth="1"/>
    <col min="4088" max="4088" width="15.453125" style="70" customWidth="1"/>
    <col min="4089" max="4089" width="15.453125" style="70" bestFit="1" customWidth="1"/>
    <col min="4090" max="4090" width="2.7265625" style="70" customWidth="1"/>
    <col min="4091" max="4091" width="9.26953125" style="70"/>
    <col min="4092" max="4092" width="35.453125" style="70" bestFit="1" customWidth="1"/>
    <col min="4093" max="4093" width="18.26953125" style="70" bestFit="1" customWidth="1"/>
    <col min="4094" max="4094" width="26.7265625" style="70" bestFit="1" customWidth="1"/>
    <col min="4095" max="4095" width="17.26953125" style="70" bestFit="1" customWidth="1"/>
    <col min="4096" max="4096" width="18" style="70" bestFit="1" customWidth="1"/>
    <col min="4097" max="4097" width="18.26953125" style="70" bestFit="1" customWidth="1"/>
    <col min="4098" max="4098" width="14.26953125" style="70" bestFit="1" customWidth="1"/>
    <col min="4099" max="4326" width="9.26953125" style="70"/>
    <col min="4327" max="4327" width="6" style="70" customWidth="1"/>
    <col min="4328" max="4328" width="11.26953125" style="70" customWidth="1"/>
    <col min="4329" max="4329" width="12.54296875" style="70" bestFit="1" customWidth="1"/>
    <col min="4330" max="4330" width="56.54296875" style="70" customWidth="1"/>
    <col min="4331" max="4331" width="4.54296875" style="70" customWidth="1"/>
    <col min="4332" max="4332" width="15.7265625" style="70" customWidth="1"/>
    <col min="4333" max="4341" width="16.7265625" style="70" customWidth="1"/>
    <col min="4342" max="4342" width="35.54296875" style="70" bestFit="1" customWidth="1"/>
    <col min="4343" max="4343" width="16.26953125" style="70" customWidth="1"/>
    <col min="4344" max="4344" width="15.453125" style="70" customWidth="1"/>
    <col min="4345" max="4345" width="15.453125" style="70" bestFit="1" customWidth="1"/>
    <col min="4346" max="4346" width="2.7265625" style="70" customWidth="1"/>
    <col min="4347" max="4347" width="9.26953125" style="70"/>
    <col min="4348" max="4348" width="35.453125" style="70" bestFit="1" customWidth="1"/>
    <col min="4349" max="4349" width="18.26953125" style="70" bestFit="1" customWidth="1"/>
    <col min="4350" max="4350" width="26.7265625" style="70" bestFit="1" customWidth="1"/>
    <col min="4351" max="4351" width="17.26953125" style="70" bestFit="1" customWidth="1"/>
    <col min="4352" max="4352" width="18" style="70" bestFit="1" customWidth="1"/>
    <col min="4353" max="4353" width="18.26953125" style="70" bestFit="1" customWidth="1"/>
    <col min="4354" max="4354" width="14.26953125" style="70" bestFit="1" customWidth="1"/>
    <col min="4355" max="4582" width="9.26953125" style="70"/>
    <col min="4583" max="4583" width="6" style="70" customWidth="1"/>
    <col min="4584" max="4584" width="11.26953125" style="70" customWidth="1"/>
    <col min="4585" max="4585" width="12.54296875" style="70" bestFit="1" customWidth="1"/>
    <col min="4586" max="4586" width="56.54296875" style="70" customWidth="1"/>
    <col min="4587" max="4587" width="4.54296875" style="70" customWidth="1"/>
    <col min="4588" max="4588" width="15.7265625" style="70" customWidth="1"/>
    <col min="4589" max="4597" width="16.7265625" style="70" customWidth="1"/>
    <col min="4598" max="4598" width="35.54296875" style="70" bestFit="1" customWidth="1"/>
    <col min="4599" max="4599" width="16.26953125" style="70" customWidth="1"/>
    <col min="4600" max="4600" width="15.453125" style="70" customWidth="1"/>
    <col min="4601" max="4601" width="15.453125" style="70" bestFit="1" customWidth="1"/>
    <col min="4602" max="4602" width="2.7265625" style="70" customWidth="1"/>
    <col min="4603" max="4603" width="9.26953125" style="70"/>
    <col min="4604" max="4604" width="35.453125" style="70" bestFit="1" customWidth="1"/>
    <col min="4605" max="4605" width="18.26953125" style="70" bestFit="1" customWidth="1"/>
    <col min="4606" max="4606" width="26.7265625" style="70" bestFit="1" customWidth="1"/>
    <col min="4607" max="4607" width="17.26953125" style="70" bestFit="1" customWidth="1"/>
    <col min="4608" max="4608" width="18" style="70" bestFit="1" customWidth="1"/>
    <col min="4609" max="4609" width="18.26953125" style="70" bestFit="1" customWidth="1"/>
    <col min="4610" max="4610" width="14.26953125" style="70" bestFit="1" customWidth="1"/>
    <col min="4611" max="4838" width="9.26953125" style="70"/>
    <col min="4839" max="4839" width="6" style="70" customWidth="1"/>
    <col min="4840" max="4840" width="11.26953125" style="70" customWidth="1"/>
    <col min="4841" max="4841" width="12.54296875" style="70" bestFit="1" customWidth="1"/>
    <col min="4842" max="4842" width="56.54296875" style="70" customWidth="1"/>
    <col min="4843" max="4843" width="4.54296875" style="70" customWidth="1"/>
    <col min="4844" max="4844" width="15.7265625" style="70" customWidth="1"/>
    <col min="4845" max="4853" width="16.7265625" style="70" customWidth="1"/>
    <col min="4854" max="4854" width="35.54296875" style="70" bestFit="1" customWidth="1"/>
    <col min="4855" max="4855" width="16.26953125" style="70" customWidth="1"/>
    <col min="4856" max="4856" width="15.453125" style="70" customWidth="1"/>
    <col min="4857" max="4857" width="15.453125" style="70" bestFit="1" customWidth="1"/>
    <col min="4858" max="4858" width="2.7265625" style="70" customWidth="1"/>
    <col min="4859" max="4859" width="9.26953125" style="70"/>
    <col min="4860" max="4860" width="35.453125" style="70" bestFit="1" customWidth="1"/>
    <col min="4861" max="4861" width="18.26953125" style="70" bestFit="1" customWidth="1"/>
    <col min="4862" max="4862" width="26.7265625" style="70" bestFit="1" customWidth="1"/>
    <col min="4863" max="4863" width="17.26953125" style="70" bestFit="1" customWidth="1"/>
    <col min="4864" max="4864" width="18" style="70" bestFit="1" customWidth="1"/>
    <col min="4865" max="4865" width="18.26953125" style="70" bestFit="1" customWidth="1"/>
    <col min="4866" max="4866" width="14.26953125" style="70" bestFit="1" customWidth="1"/>
    <col min="4867" max="5094" width="9.26953125" style="70"/>
    <col min="5095" max="5095" width="6" style="70" customWidth="1"/>
    <col min="5096" max="5096" width="11.26953125" style="70" customWidth="1"/>
    <col min="5097" max="5097" width="12.54296875" style="70" bestFit="1" customWidth="1"/>
    <col min="5098" max="5098" width="56.54296875" style="70" customWidth="1"/>
    <col min="5099" max="5099" width="4.54296875" style="70" customWidth="1"/>
    <col min="5100" max="5100" width="15.7265625" style="70" customWidth="1"/>
    <col min="5101" max="5109" width="16.7265625" style="70" customWidth="1"/>
    <col min="5110" max="5110" width="35.54296875" style="70" bestFit="1" customWidth="1"/>
    <col min="5111" max="5111" width="16.26953125" style="70" customWidth="1"/>
    <col min="5112" max="5112" width="15.453125" style="70" customWidth="1"/>
    <col min="5113" max="5113" width="15.453125" style="70" bestFit="1" customWidth="1"/>
    <col min="5114" max="5114" width="2.7265625" style="70" customWidth="1"/>
    <col min="5115" max="5115" width="9.26953125" style="70"/>
    <col min="5116" max="5116" width="35.453125" style="70" bestFit="1" customWidth="1"/>
    <col min="5117" max="5117" width="18.26953125" style="70" bestFit="1" customWidth="1"/>
    <col min="5118" max="5118" width="26.7265625" style="70" bestFit="1" customWidth="1"/>
    <col min="5119" max="5119" width="17.26953125" style="70" bestFit="1" customWidth="1"/>
    <col min="5120" max="5120" width="18" style="70" bestFit="1" customWidth="1"/>
    <col min="5121" max="5121" width="18.26953125" style="70" bestFit="1" customWidth="1"/>
    <col min="5122" max="5122" width="14.26953125" style="70" bestFit="1" customWidth="1"/>
    <col min="5123" max="5350" width="9.26953125" style="70"/>
    <col min="5351" max="5351" width="6" style="70" customWidth="1"/>
    <col min="5352" max="5352" width="11.26953125" style="70" customWidth="1"/>
    <col min="5353" max="5353" width="12.54296875" style="70" bestFit="1" customWidth="1"/>
    <col min="5354" max="5354" width="56.54296875" style="70" customWidth="1"/>
    <col min="5355" max="5355" width="4.54296875" style="70" customWidth="1"/>
    <col min="5356" max="5356" width="15.7265625" style="70" customWidth="1"/>
    <col min="5357" max="5365" width="16.7265625" style="70" customWidth="1"/>
    <col min="5366" max="5366" width="35.54296875" style="70" bestFit="1" customWidth="1"/>
    <col min="5367" max="5367" width="16.26953125" style="70" customWidth="1"/>
    <col min="5368" max="5368" width="15.453125" style="70" customWidth="1"/>
    <col min="5369" max="5369" width="15.453125" style="70" bestFit="1" customWidth="1"/>
    <col min="5370" max="5370" width="2.7265625" style="70" customWidth="1"/>
    <col min="5371" max="5371" width="9.26953125" style="70"/>
    <col min="5372" max="5372" width="35.453125" style="70" bestFit="1" customWidth="1"/>
    <col min="5373" max="5373" width="18.26953125" style="70" bestFit="1" customWidth="1"/>
    <col min="5374" max="5374" width="26.7265625" style="70" bestFit="1" customWidth="1"/>
    <col min="5375" max="5375" width="17.26953125" style="70" bestFit="1" customWidth="1"/>
    <col min="5376" max="5376" width="18" style="70" bestFit="1" customWidth="1"/>
    <col min="5377" max="5377" width="18.26953125" style="70" bestFit="1" customWidth="1"/>
    <col min="5378" max="5378" width="14.26953125" style="70" bestFit="1" customWidth="1"/>
    <col min="5379" max="5606" width="9.26953125" style="70"/>
    <col min="5607" max="5607" width="6" style="70" customWidth="1"/>
    <col min="5608" max="5608" width="11.26953125" style="70" customWidth="1"/>
    <col min="5609" max="5609" width="12.54296875" style="70" bestFit="1" customWidth="1"/>
    <col min="5610" max="5610" width="56.54296875" style="70" customWidth="1"/>
    <col min="5611" max="5611" width="4.54296875" style="70" customWidth="1"/>
    <col min="5612" max="5612" width="15.7265625" style="70" customWidth="1"/>
    <col min="5613" max="5621" width="16.7265625" style="70" customWidth="1"/>
    <col min="5622" max="5622" width="35.54296875" style="70" bestFit="1" customWidth="1"/>
    <col min="5623" max="5623" width="16.26953125" style="70" customWidth="1"/>
    <col min="5624" max="5624" width="15.453125" style="70" customWidth="1"/>
    <col min="5625" max="5625" width="15.453125" style="70" bestFit="1" customWidth="1"/>
    <col min="5626" max="5626" width="2.7265625" style="70" customWidth="1"/>
    <col min="5627" max="5627" width="9.26953125" style="70"/>
    <col min="5628" max="5628" width="35.453125" style="70" bestFit="1" customWidth="1"/>
    <col min="5629" max="5629" width="18.26953125" style="70" bestFit="1" customWidth="1"/>
    <col min="5630" max="5630" width="26.7265625" style="70" bestFit="1" customWidth="1"/>
    <col min="5631" max="5631" width="17.26953125" style="70" bestFit="1" customWidth="1"/>
    <col min="5632" max="5632" width="18" style="70" bestFit="1" customWidth="1"/>
    <col min="5633" max="5633" width="18.26953125" style="70" bestFit="1" customWidth="1"/>
    <col min="5634" max="5634" width="14.26953125" style="70" bestFit="1" customWidth="1"/>
    <col min="5635" max="5862" width="9.26953125" style="70"/>
    <col min="5863" max="5863" width="6" style="70" customWidth="1"/>
    <col min="5864" max="5864" width="11.26953125" style="70" customWidth="1"/>
    <col min="5865" max="5865" width="12.54296875" style="70" bestFit="1" customWidth="1"/>
    <col min="5866" max="5866" width="56.54296875" style="70" customWidth="1"/>
    <col min="5867" max="5867" width="4.54296875" style="70" customWidth="1"/>
    <col min="5868" max="5868" width="15.7265625" style="70" customWidth="1"/>
    <col min="5869" max="5877" width="16.7265625" style="70" customWidth="1"/>
    <col min="5878" max="5878" width="35.54296875" style="70" bestFit="1" customWidth="1"/>
    <col min="5879" max="5879" width="16.26953125" style="70" customWidth="1"/>
    <col min="5880" max="5880" width="15.453125" style="70" customWidth="1"/>
    <col min="5881" max="5881" width="15.453125" style="70" bestFit="1" customWidth="1"/>
    <col min="5882" max="5882" width="2.7265625" style="70" customWidth="1"/>
    <col min="5883" max="5883" width="9.26953125" style="70"/>
    <col min="5884" max="5884" width="35.453125" style="70" bestFit="1" customWidth="1"/>
    <col min="5885" max="5885" width="18.26953125" style="70" bestFit="1" customWidth="1"/>
    <col min="5886" max="5886" width="26.7265625" style="70" bestFit="1" customWidth="1"/>
    <col min="5887" max="5887" width="17.26953125" style="70" bestFit="1" customWidth="1"/>
    <col min="5888" max="5888" width="18" style="70" bestFit="1" customWidth="1"/>
    <col min="5889" max="5889" width="18.26953125" style="70" bestFit="1" customWidth="1"/>
    <col min="5890" max="5890" width="14.26953125" style="70" bestFit="1" customWidth="1"/>
    <col min="5891" max="6118" width="9.26953125" style="70"/>
    <col min="6119" max="6119" width="6" style="70" customWidth="1"/>
    <col min="6120" max="6120" width="11.26953125" style="70" customWidth="1"/>
    <col min="6121" max="6121" width="12.54296875" style="70" bestFit="1" customWidth="1"/>
    <col min="6122" max="6122" width="56.54296875" style="70" customWidth="1"/>
    <col min="6123" max="6123" width="4.54296875" style="70" customWidth="1"/>
    <col min="6124" max="6124" width="15.7265625" style="70" customWidth="1"/>
    <col min="6125" max="6133" width="16.7265625" style="70" customWidth="1"/>
    <col min="6134" max="6134" width="35.54296875" style="70" bestFit="1" customWidth="1"/>
    <col min="6135" max="6135" width="16.26953125" style="70" customWidth="1"/>
    <col min="6136" max="6136" width="15.453125" style="70" customWidth="1"/>
    <col min="6137" max="6137" width="15.453125" style="70" bestFit="1" customWidth="1"/>
    <col min="6138" max="6138" width="2.7265625" style="70" customWidth="1"/>
    <col min="6139" max="6139" width="9.26953125" style="70"/>
    <col min="6140" max="6140" width="35.453125" style="70" bestFit="1" customWidth="1"/>
    <col min="6141" max="6141" width="18.26953125" style="70" bestFit="1" customWidth="1"/>
    <col min="6142" max="6142" width="26.7265625" style="70" bestFit="1" customWidth="1"/>
    <col min="6143" max="6143" width="17.26953125" style="70" bestFit="1" customWidth="1"/>
    <col min="6144" max="6144" width="18" style="70" bestFit="1" customWidth="1"/>
    <col min="6145" max="6145" width="18.26953125" style="70" bestFit="1" customWidth="1"/>
    <col min="6146" max="6146" width="14.26953125" style="70" bestFit="1" customWidth="1"/>
    <col min="6147" max="6374" width="9.26953125" style="70"/>
    <col min="6375" max="6375" width="6" style="70" customWidth="1"/>
    <col min="6376" max="6376" width="11.26953125" style="70" customWidth="1"/>
    <col min="6377" max="6377" width="12.54296875" style="70" bestFit="1" customWidth="1"/>
    <col min="6378" max="6378" width="56.54296875" style="70" customWidth="1"/>
    <col min="6379" max="6379" width="4.54296875" style="70" customWidth="1"/>
    <col min="6380" max="6380" width="15.7265625" style="70" customWidth="1"/>
    <col min="6381" max="6389" width="16.7265625" style="70" customWidth="1"/>
    <col min="6390" max="6390" width="35.54296875" style="70" bestFit="1" customWidth="1"/>
    <col min="6391" max="6391" width="16.26953125" style="70" customWidth="1"/>
    <col min="6392" max="6392" width="15.453125" style="70" customWidth="1"/>
    <col min="6393" max="6393" width="15.453125" style="70" bestFit="1" customWidth="1"/>
    <col min="6394" max="6394" width="2.7265625" style="70" customWidth="1"/>
    <col min="6395" max="6395" width="9.26953125" style="70"/>
    <col min="6396" max="6396" width="35.453125" style="70" bestFit="1" customWidth="1"/>
    <col min="6397" max="6397" width="18.26953125" style="70" bestFit="1" customWidth="1"/>
    <col min="6398" max="6398" width="26.7265625" style="70" bestFit="1" customWidth="1"/>
    <col min="6399" max="6399" width="17.26953125" style="70" bestFit="1" customWidth="1"/>
    <col min="6400" max="6400" width="18" style="70" bestFit="1" customWidth="1"/>
    <col min="6401" max="6401" width="18.26953125" style="70" bestFit="1" customWidth="1"/>
    <col min="6402" max="6402" width="14.26953125" style="70" bestFit="1" customWidth="1"/>
    <col min="6403" max="6630" width="9.26953125" style="70"/>
    <col min="6631" max="6631" width="6" style="70" customWidth="1"/>
    <col min="6632" max="6632" width="11.26953125" style="70" customWidth="1"/>
    <col min="6633" max="6633" width="12.54296875" style="70" bestFit="1" customWidth="1"/>
    <col min="6634" max="6634" width="56.54296875" style="70" customWidth="1"/>
    <col min="6635" max="6635" width="4.54296875" style="70" customWidth="1"/>
    <col min="6636" max="6636" width="15.7265625" style="70" customWidth="1"/>
    <col min="6637" max="6645" width="16.7265625" style="70" customWidth="1"/>
    <col min="6646" max="6646" width="35.54296875" style="70" bestFit="1" customWidth="1"/>
    <col min="6647" max="6647" width="16.26953125" style="70" customWidth="1"/>
    <col min="6648" max="6648" width="15.453125" style="70" customWidth="1"/>
    <col min="6649" max="6649" width="15.453125" style="70" bestFit="1" customWidth="1"/>
    <col min="6650" max="6650" width="2.7265625" style="70" customWidth="1"/>
    <col min="6651" max="6651" width="9.26953125" style="70"/>
    <col min="6652" max="6652" width="35.453125" style="70" bestFit="1" customWidth="1"/>
    <col min="6653" max="6653" width="18.26953125" style="70" bestFit="1" customWidth="1"/>
    <col min="6654" max="6654" width="26.7265625" style="70" bestFit="1" customWidth="1"/>
    <col min="6655" max="6655" width="17.26953125" style="70" bestFit="1" customWidth="1"/>
    <col min="6656" max="6656" width="18" style="70" bestFit="1" customWidth="1"/>
    <col min="6657" max="6657" width="18.26953125" style="70" bestFit="1" customWidth="1"/>
    <col min="6658" max="6658" width="14.26953125" style="70" bestFit="1" customWidth="1"/>
    <col min="6659" max="6886" width="9.26953125" style="70"/>
    <col min="6887" max="6887" width="6" style="70" customWidth="1"/>
    <col min="6888" max="6888" width="11.26953125" style="70" customWidth="1"/>
    <col min="6889" max="6889" width="12.54296875" style="70" bestFit="1" customWidth="1"/>
    <col min="6890" max="6890" width="56.54296875" style="70" customWidth="1"/>
    <col min="6891" max="6891" width="4.54296875" style="70" customWidth="1"/>
    <col min="6892" max="6892" width="15.7265625" style="70" customWidth="1"/>
    <col min="6893" max="6901" width="16.7265625" style="70" customWidth="1"/>
    <col min="6902" max="6902" width="35.54296875" style="70" bestFit="1" customWidth="1"/>
    <col min="6903" max="6903" width="16.26953125" style="70" customWidth="1"/>
    <col min="6904" max="6904" width="15.453125" style="70" customWidth="1"/>
    <col min="6905" max="6905" width="15.453125" style="70" bestFit="1" customWidth="1"/>
    <col min="6906" max="6906" width="2.7265625" style="70" customWidth="1"/>
    <col min="6907" max="6907" width="9.26953125" style="70"/>
    <col min="6908" max="6908" width="35.453125" style="70" bestFit="1" customWidth="1"/>
    <col min="6909" max="6909" width="18.26953125" style="70" bestFit="1" customWidth="1"/>
    <col min="6910" max="6910" width="26.7265625" style="70" bestFit="1" customWidth="1"/>
    <col min="6911" max="6911" width="17.26953125" style="70" bestFit="1" customWidth="1"/>
    <col min="6912" max="6912" width="18" style="70" bestFit="1" customWidth="1"/>
    <col min="6913" max="6913" width="18.26953125" style="70" bestFit="1" customWidth="1"/>
    <col min="6914" max="6914" width="14.26953125" style="70" bestFit="1" customWidth="1"/>
    <col min="6915" max="7142" width="9.26953125" style="70"/>
    <col min="7143" max="7143" width="6" style="70" customWidth="1"/>
    <col min="7144" max="7144" width="11.26953125" style="70" customWidth="1"/>
    <col min="7145" max="7145" width="12.54296875" style="70" bestFit="1" customWidth="1"/>
    <col min="7146" max="7146" width="56.54296875" style="70" customWidth="1"/>
    <col min="7147" max="7147" width="4.54296875" style="70" customWidth="1"/>
    <col min="7148" max="7148" width="15.7265625" style="70" customWidth="1"/>
    <col min="7149" max="7157" width="16.7265625" style="70" customWidth="1"/>
    <col min="7158" max="7158" width="35.54296875" style="70" bestFit="1" customWidth="1"/>
    <col min="7159" max="7159" width="16.26953125" style="70" customWidth="1"/>
    <col min="7160" max="7160" width="15.453125" style="70" customWidth="1"/>
    <col min="7161" max="7161" width="15.453125" style="70" bestFit="1" customWidth="1"/>
    <col min="7162" max="7162" width="2.7265625" style="70" customWidth="1"/>
    <col min="7163" max="7163" width="9.26953125" style="70"/>
    <col min="7164" max="7164" width="35.453125" style="70" bestFit="1" customWidth="1"/>
    <col min="7165" max="7165" width="18.26953125" style="70" bestFit="1" customWidth="1"/>
    <col min="7166" max="7166" width="26.7265625" style="70" bestFit="1" customWidth="1"/>
    <col min="7167" max="7167" width="17.26953125" style="70" bestFit="1" customWidth="1"/>
    <col min="7168" max="7168" width="18" style="70" bestFit="1" customWidth="1"/>
    <col min="7169" max="7169" width="18.26953125" style="70" bestFit="1" customWidth="1"/>
    <col min="7170" max="7170" width="14.26953125" style="70" bestFit="1" customWidth="1"/>
    <col min="7171" max="7398" width="9.26953125" style="70"/>
    <col min="7399" max="7399" width="6" style="70" customWidth="1"/>
    <col min="7400" max="7400" width="11.26953125" style="70" customWidth="1"/>
    <col min="7401" max="7401" width="12.54296875" style="70" bestFit="1" customWidth="1"/>
    <col min="7402" max="7402" width="56.54296875" style="70" customWidth="1"/>
    <col min="7403" max="7403" width="4.54296875" style="70" customWidth="1"/>
    <col min="7404" max="7404" width="15.7265625" style="70" customWidth="1"/>
    <col min="7405" max="7413" width="16.7265625" style="70" customWidth="1"/>
    <col min="7414" max="7414" width="35.54296875" style="70" bestFit="1" customWidth="1"/>
    <col min="7415" max="7415" width="16.26953125" style="70" customWidth="1"/>
    <col min="7416" max="7416" width="15.453125" style="70" customWidth="1"/>
    <col min="7417" max="7417" width="15.453125" style="70" bestFit="1" customWidth="1"/>
    <col min="7418" max="7418" width="2.7265625" style="70" customWidth="1"/>
    <col min="7419" max="7419" width="9.26953125" style="70"/>
    <col min="7420" max="7420" width="35.453125" style="70" bestFit="1" customWidth="1"/>
    <col min="7421" max="7421" width="18.26953125" style="70" bestFit="1" customWidth="1"/>
    <col min="7422" max="7422" width="26.7265625" style="70" bestFit="1" customWidth="1"/>
    <col min="7423" max="7423" width="17.26953125" style="70" bestFit="1" customWidth="1"/>
    <col min="7424" max="7424" width="18" style="70" bestFit="1" customWidth="1"/>
    <col min="7425" max="7425" width="18.26953125" style="70" bestFit="1" customWidth="1"/>
    <col min="7426" max="7426" width="14.26953125" style="70" bestFit="1" customWidth="1"/>
    <col min="7427" max="7654" width="9.26953125" style="70"/>
    <col min="7655" max="7655" width="6" style="70" customWidth="1"/>
    <col min="7656" max="7656" width="11.26953125" style="70" customWidth="1"/>
    <col min="7657" max="7657" width="12.54296875" style="70" bestFit="1" customWidth="1"/>
    <col min="7658" max="7658" width="56.54296875" style="70" customWidth="1"/>
    <col min="7659" max="7659" width="4.54296875" style="70" customWidth="1"/>
    <col min="7660" max="7660" width="15.7265625" style="70" customWidth="1"/>
    <col min="7661" max="7669" width="16.7265625" style="70" customWidth="1"/>
    <col min="7670" max="7670" width="35.54296875" style="70" bestFit="1" customWidth="1"/>
    <col min="7671" max="7671" width="16.26953125" style="70" customWidth="1"/>
    <col min="7672" max="7672" width="15.453125" style="70" customWidth="1"/>
    <col min="7673" max="7673" width="15.453125" style="70" bestFit="1" customWidth="1"/>
    <col min="7674" max="7674" width="2.7265625" style="70" customWidth="1"/>
    <col min="7675" max="7675" width="9.26953125" style="70"/>
    <col min="7676" max="7676" width="35.453125" style="70" bestFit="1" customWidth="1"/>
    <col min="7677" max="7677" width="18.26953125" style="70" bestFit="1" customWidth="1"/>
    <col min="7678" max="7678" width="26.7265625" style="70" bestFit="1" customWidth="1"/>
    <col min="7679" max="7679" width="17.26953125" style="70" bestFit="1" customWidth="1"/>
    <col min="7680" max="7680" width="18" style="70" bestFit="1" customWidth="1"/>
    <col min="7681" max="7681" width="18.26953125" style="70" bestFit="1" customWidth="1"/>
    <col min="7682" max="7682" width="14.26953125" style="70" bestFit="1" customWidth="1"/>
    <col min="7683" max="7910" width="9.26953125" style="70"/>
    <col min="7911" max="7911" width="6" style="70" customWidth="1"/>
    <col min="7912" max="7912" width="11.26953125" style="70" customWidth="1"/>
    <col min="7913" max="7913" width="12.54296875" style="70" bestFit="1" customWidth="1"/>
    <col min="7914" max="7914" width="56.54296875" style="70" customWidth="1"/>
    <col min="7915" max="7915" width="4.54296875" style="70" customWidth="1"/>
    <col min="7916" max="7916" width="15.7265625" style="70" customWidth="1"/>
    <col min="7917" max="7925" width="16.7265625" style="70" customWidth="1"/>
    <col min="7926" max="7926" width="35.54296875" style="70" bestFit="1" customWidth="1"/>
    <col min="7927" max="7927" width="16.26953125" style="70" customWidth="1"/>
    <col min="7928" max="7928" width="15.453125" style="70" customWidth="1"/>
    <col min="7929" max="7929" width="15.453125" style="70" bestFit="1" customWidth="1"/>
    <col min="7930" max="7930" width="2.7265625" style="70" customWidth="1"/>
    <col min="7931" max="7931" width="9.26953125" style="70"/>
    <col min="7932" max="7932" width="35.453125" style="70" bestFit="1" customWidth="1"/>
    <col min="7933" max="7933" width="18.26953125" style="70" bestFit="1" customWidth="1"/>
    <col min="7934" max="7934" width="26.7265625" style="70" bestFit="1" customWidth="1"/>
    <col min="7935" max="7935" width="17.26953125" style="70" bestFit="1" customWidth="1"/>
    <col min="7936" max="7936" width="18" style="70" bestFit="1" customWidth="1"/>
    <col min="7937" max="7937" width="18.26953125" style="70" bestFit="1" customWidth="1"/>
    <col min="7938" max="7938" width="14.26953125" style="70" bestFit="1" customWidth="1"/>
    <col min="7939" max="8166" width="9.26953125" style="70"/>
    <col min="8167" max="8167" width="6" style="70" customWidth="1"/>
    <col min="8168" max="8168" width="11.26953125" style="70" customWidth="1"/>
    <col min="8169" max="8169" width="12.54296875" style="70" bestFit="1" customWidth="1"/>
    <col min="8170" max="8170" width="56.54296875" style="70" customWidth="1"/>
    <col min="8171" max="8171" width="4.54296875" style="70" customWidth="1"/>
    <col min="8172" max="8172" width="15.7265625" style="70" customWidth="1"/>
    <col min="8173" max="8181" width="16.7265625" style="70" customWidth="1"/>
    <col min="8182" max="8182" width="35.54296875" style="70" bestFit="1" customWidth="1"/>
    <col min="8183" max="8183" width="16.26953125" style="70" customWidth="1"/>
    <col min="8184" max="8184" width="15.453125" style="70" customWidth="1"/>
    <col min="8185" max="8185" width="15.453125" style="70" bestFit="1" customWidth="1"/>
    <col min="8186" max="8186" width="2.7265625" style="70" customWidth="1"/>
    <col min="8187" max="8187" width="9.26953125" style="70"/>
    <col min="8188" max="8188" width="35.453125" style="70" bestFit="1" customWidth="1"/>
    <col min="8189" max="8189" width="18.26953125" style="70" bestFit="1" customWidth="1"/>
    <col min="8190" max="8190" width="26.7265625" style="70" bestFit="1" customWidth="1"/>
    <col min="8191" max="8191" width="17.26953125" style="70" bestFit="1" customWidth="1"/>
    <col min="8192" max="8192" width="18" style="70" bestFit="1" customWidth="1"/>
    <col min="8193" max="8193" width="18.26953125" style="70" bestFit="1" customWidth="1"/>
    <col min="8194" max="8194" width="14.26953125" style="70" bestFit="1" customWidth="1"/>
    <col min="8195" max="8422" width="9.26953125" style="70"/>
    <col min="8423" max="8423" width="6" style="70" customWidth="1"/>
    <col min="8424" max="8424" width="11.26953125" style="70" customWidth="1"/>
    <col min="8425" max="8425" width="12.54296875" style="70" bestFit="1" customWidth="1"/>
    <col min="8426" max="8426" width="56.54296875" style="70" customWidth="1"/>
    <col min="8427" max="8427" width="4.54296875" style="70" customWidth="1"/>
    <col min="8428" max="8428" width="15.7265625" style="70" customWidth="1"/>
    <col min="8429" max="8437" width="16.7265625" style="70" customWidth="1"/>
    <col min="8438" max="8438" width="35.54296875" style="70" bestFit="1" customWidth="1"/>
    <col min="8439" max="8439" width="16.26953125" style="70" customWidth="1"/>
    <col min="8440" max="8440" width="15.453125" style="70" customWidth="1"/>
    <col min="8441" max="8441" width="15.453125" style="70" bestFit="1" customWidth="1"/>
    <col min="8442" max="8442" width="2.7265625" style="70" customWidth="1"/>
    <col min="8443" max="8443" width="9.26953125" style="70"/>
    <col min="8444" max="8444" width="35.453125" style="70" bestFit="1" customWidth="1"/>
    <col min="8445" max="8445" width="18.26953125" style="70" bestFit="1" customWidth="1"/>
    <col min="8446" max="8446" width="26.7265625" style="70" bestFit="1" customWidth="1"/>
    <col min="8447" max="8447" width="17.26953125" style="70" bestFit="1" customWidth="1"/>
    <col min="8448" max="8448" width="18" style="70" bestFit="1" customWidth="1"/>
    <col min="8449" max="8449" width="18.26953125" style="70" bestFit="1" customWidth="1"/>
    <col min="8450" max="8450" width="14.26953125" style="70" bestFit="1" customWidth="1"/>
    <col min="8451" max="8678" width="9.26953125" style="70"/>
    <col min="8679" max="8679" width="6" style="70" customWidth="1"/>
    <col min="8680" max="8680" width="11.26953125" style="70" customWidth="1"/>
    <col min="8681" max="8681" width="12.54296875" style="70" bestFit="1" customWidth="1"/>
    <col min="8682" max="8682" width="56.54296875" style="70" customWidth="1"/>
    <col min="8683" max="8683" width="4.54296875" style="70" customWidth="1"/>
    <col min="8684" max="8684" width="15.7265625" style="70" customWidth="1"/>
    <col min="8685" max="8693" width="16.7265625" style="70" customWidth="1"/>
    <col min="8694" max="8694" width="35.54296875" style="70" bestFit="1" customWidth="1"/>
    <col min="8695" max="8695" width="16.26953125" style="70" customWidth="1"/>
    <col min="8696" max="8696" width="15.453125" style="70" customWidth="1"/>
    <col min="8697" max="8697" width="15.453125" style="70" bestFit="1" customWidth="1"/>
    <col min="8698" max="8698" width="2.7265625" style="70" customWidth="1"/>
    <col min="8699" max="8699" width="9.26953125" style="70"/>
    <col min="8700" max="8700" width="35.453125" style="70" bestFit="1" customWidth="1"/>
    <col min="8701" max="8701" width="18.26953125" style="70" bestFit="1" customWidth="1"/>
    <col min="8702" max="8702" width="26.7265625" style="70" bestFit="1" customWidth="1"/>
    <col min="8703" max="8703" width="17.26953125" style="70" bestFit="1" customWidth="1"/>
    <col min="8704" max="8704" width="18" style="70" bestFit="1" customWidth="1"/>
    <col min="8705" max="8705" width="18.26953125" style="70" bestFit="1" customWidth="1"/>
    <col min="8706" max="8706" width="14.26953125" style="70" bestFit="1" customWidth="1"/>
    <col min="8707" max="8934" width="9.26953125" style="70"/>
    <col min="8935" max="8935" width="6" style="70" customWidth="1"/>
    <col min="8936" max="8936" width="11.26953125" style="70" customWidth="1"/>
    <col min="8937" max="8937" width="12.54296875" style="70" bestFit="1" customWidth="1"/>
    <col min="8938" max="8938" width="56.54296875" style="70" customWidth="1"/>
    <col min="8939" max="8939" width="4.54296875" style="70" customWidth="1"/>
    <col min="8940" max="8940" width="15.7265625" style="70" customWidth="1"/>
    <col min="8941" max="8949" width="16.7265625" style="70" customWidth="1"/>
    <col min="8950" max="8950" width="35.54296875" style="70" bestFit="1" customWidth="1"/>
    <col min="8951" max="8951" width="16.26953125" style="70" customWidth="1"/>
    <col min="8952" max="8952" width="15.453125" style="70" customWidth="1"/>
    <col min="8953" max="8953" width="15.453125" style="70" bestFit="1" customWidth="1"/>
    <col min="8954" max="8954" width="2.7265625" style="70" customWidth="1"/>
    <col min="8955" max="8955" width="9.26953125" style="70"/>
    <col min="8956" max="8956" width="35.453125" style="70" bestFit="1" customWidth="1"/>
    <col min="8957" max="8957" width="18.26953125" style="70" bestFit="1" customWidth="1"/>
    <col min="8958" max="8958" width="26.7265625" style="70" bestFit="1" customWidth="1"/>
    <col min="8959" max="8959" width="17.26953125" style="70" bestFit="1" customWidth="1"/>
    <col min="8960" max="8960" width="18" style="70" bestFit="1" customWidth="1"/>
    <col min="8961" max="8961" width="18.26953125" style="70" bestFit="1" customWidth="1"/>
    <col min="8962" max="8962" width="14.26953125" style="70" bestFit="1" customWidth="1"/>
    <col min="8963" max="9190" width="9.26953125" style="70"/>
    <col min="9191" max="9191" width="6" style="70" customWidth="1"/>
    <col min="9192" max="9192" width="11.26953125" style="70" customWidth="1"/>
    <col min="9193" max="9193" width="12.54296875" style="70" bestFit="1" customWidth="1"/>
    <col min="9194" max="9194" width="56.54296875" style="70" customWidth="1"/>
    <col min="9195" max="9195" width="4.54296875" style="70" customWidth="1"/>
    <col min="9196" max="9196" width="15.7265625" style="70" customWidth="1"/>
    <col min="9197" max="9205" width="16.7265625" style="70" customWidth="1"/>
    <col min="9206" max="9206" width="35.54296875" style="70" bestFit="1" customWidth="1"/>
    <col min="9207" max="9207" width="16.26953125" style="70" customWidth="1"/>
    <col min="9208" max="9208" width="15.453125" style="70" customWidth="1"/>
    <col min="9209" max="9209" width="15.453125" style="70" bestFit="1" customWidth="1"/>
    <col min="9210" max="9210" width="2.7265625" style="70" customWidth="1"/>
    <col min="9211" max="9211" width="9.26953125" style="70"/>
    <col min="9212" max="9212" width="35.453125" style="70" bestFit="1" customWidth="1"/>
    <col min="9213" max="9213" width="18.26953125" style="70" bestFit="1" customWidth="1"/>
    <col min="9214" max="9214" width="26.7265625" style="70" bestFit="1" customWidth="1"/>
    <col min="9215" max="9215" width="17.26953125" style="70" bestFit="1" customWidth="1"/>
    <col min="9216" max="9216" width="18" style="70" bestFit="1" customWidth="1"/>
    <col min="9217" max="9217" width="18.26953125" style="70" bestFit="1" customWidth="1"/>
    <col min="9218" max="9218" width="14.26953125" style="70" bestFit="1" customWidth="1"/>
    <col min="9219" max="9446" width="9.26953125" style="70"/>
    <col min="9447" max="9447" width="6" style="70" customWidth="1"/>
    <col min="9448" max="9448" width="11.26953125" style="70" customWidth="1"/>
    <col min="9449" max="9449" width="12.54296875" style="70" bestFit="1" customWidth="1"/>
    <col min="9450" max="9450" width="56.54296875" style="70" customWidth="1"/>
    <col min="9451" max="9451" width="4.54296875" style="70" customWidth="1"/>
    <col min="9452" max="9452" width="15.7265625" style="70" customWidth="1"/>
    <col min="9453" max="9461" width="16.7265625" style="70" customWidth="1"/>
    <col min="9462" max="9462" width="35.54296875" style="70" bestFit="1" customWidth="1"/>
    <col min="9463" max="9463" width="16.26953125" style="70" customWidth="1"/>
    <col min="9464" max="9464" width="15.453125" style="70" customWidth="1"/>
    <col min="9465" max="9465" width="15.453125" style="70" bestFit="1" customWidth="1"/>
    <col min="9466" max="9466" width="2.7265625" style="70" customWidth="1"/>
    <col min="9467" max="9467" width="9.26953125" style="70"/>
    <col min="9468" max="9468" width="35.453125" style="70" bestFit="1" customWidth="1"/>
    <col min="9469" max="9469" width="18.26953125" style="70" bestFit="1" customWidth="1"/>
    <col min="9470" max="9470" width="26.7265625" style="70" bestFit="1" customWidth="1"/>
    <col min="9471" max="9471" width="17.26953125" style="70" bestFit="1" customWidth="1"/>
    <col min="9472" max="9472" width="18" style="70" bestFit="1" customWidth="1"/>
    <col min="9473" max="9473" width="18.26953125" style="70" bestFit="1" customWidth="1"/>
    <col min="9474" max="9474" width="14.26953125" style="70" bestFit="1" customWidth="1"/>
    <col min="9475" max="9702" width="9.26953125" style="70"/>
    <col min="9703" max="9703" width="6" style="70" customWidth="1"/>
    <col min="9704" max="9704" width="11.26953125" style="70" customWidth="1"/>
    <col min="9705" max="9705" width="12.54296875" style="70" bestFit="1" customWidth="1"/>
    <col min="9706" max="9706" width="56.54296875" style="70" customWidth="1"/>
    <col min="9707" max="9707" width="4.54296875" style="70" customWidth="1"/>
    <col min="9708" max="9708" width="15.7265625" style="70" customWidth="1"/>
    <col min="9709" max="9717" width="16.7265625" style="70" customWidth="1"/>
    <col min="9718" max="9718" width="35.54296875" style="70" bestFit="1" customWidth="1"/>
    <col min="9719" max="9719" width="16.26953125" style="70" customWidth="1"/>
    <col min="9720" max="9720" width="15.453125" style="70" customWidth="1"/>
    <col min="9721" max="9721" width="15.453125" style="70" bestFit="1" customWidth="1"/>
    <col min="9722" max="9722" width="2.7265625" style="70" customWidth="1"/>
    <col min="9723" max="9723" width="9.26953125" style="70"/>
    <col min="9724" max="9724" width="35.453125" style="70" bestFit="1" customWidth="1"/>
    <col min="9725" max="9725" width="18.26953125" style="70" bestFit="1" customWidth="1"/>
    <col min="9726" max="9726" width="26.7265625" style="70" bestFit="1" customWidth="1"/>
    <col min="9727" max="9727" width="17.26953125" style="70" bestFit="1" customWidth="1"/>
    <col min="9728" max="9728" width="18" style="70" bestFit="1" customWidth="1"/>
    <col min="9729" max="9729" width="18.26953125" style="70" bestFit="1" customWidth="1"/>
    <col min="9730" max="9730" width="14.26953125" style="70" bestFit="1" customWidth="1"/>
    <col min="9731" max="9958" width="9.26953125" style="70"/>
    <col min="9959" max="9959" width="6" style="70" customWidth="1"/>
    <col min="9960" max="9960" width="11.26953125" style="70" customWidth="1"/>
    <col min="9961" max="9961" width="12.54296875" style="70" bestFit="1" customWidth="1"/>
    <col min="9962" max="9962" width="56.54296875" style="70" customWidth="1"/>
    <col min="9963" max="9963" width="4.54296875" style="70" customWidth="1"/>
    <col min="9964" max="9964" width="15.7265625" style="70" customWidth="1"/>
    <col min="9965" max="9973" width="16.7265625" style="70" customWidth="1"/>
    <col min="9974" max="9974" width="35.54296875" style="70" bestFit="1" customWidth="1"/>
    <col min="9975" max="9975" width="16.26953125" style="70" customWidth="1"/>
    <col min="9976" max="9976" width="15.453125" style="70" customWidth="1"/>
    <col min="9977" max="9977" width="15.453125" style="70" bestFit="1" customWidth="1"/>
    <col min="9978" max="9978" width="2.7265625" style="70" customWidth="1"/>
    <col min="9979" max="9979" width="9.26953125" style="70"/>
    <col min="9980" max="9980" width="35.453125" style="70" bestFit="1" customWidth="1"/>
    <col min="9981" max="9981" width="18.26953125" style="70" bestFit="1" customWidth="1"/>
    <col min="9982" max="9982" width="26.7265625" style="70" bestFit="1" customWidth="1"/>
    <col min="9983" max="9983" width="17.26953125" style="70" bestFit="1" customWidth="1"/>
    <col min="9984" max="9984" width="18" style="70" bestFit="1" customWidth="1"/>
    <col min="9985" max="9985" width="18.26953125" style="70" bestFit="1" customWidth="1"/>
    <col min="9986" max="9986" width="14.26953125" style="70" bestFit="1" customWidth="1"/>
    <col min="9987" max="10214" width="9.26953125" style="70"/>
    <col min="10215" max="10215" width="6" style="70" customWidth="1"/>
    <col min="10216" max="10216" width="11.26953125" style="70" customWidth="1"/>
    <col min="10217" max="10217" width="12.54296875" style="70" bestFit="1" customWidth="1"/>
    <col min="10218" max="10218" width="56.54296875" style="70" customWidth="1"/>
    <col min="10219" max="10219" width="4.54296875" style="70" customWidth="1"/>
    <col min="10220" max="10220" width="15.7265625" style="70" customWidth="1"/>
    <col min="10221" max="10229" width="16.7265625" style="70" customWidth="1"/>
    <col min="10230" max="10230" width="35.54296875" style="70" bestFit="1" customWidth="1"/>
    <col min="10231" max="10231" width="16.26953125" style="70" customWidth="1"/>
    <col min="10232" max="10232" width="15.453125" style="70" customWidth="1"/>
    <col min="10233" max="10233" width="15.453125" style="70" bestFit="1" customWidth="1"/>
    <col min="10234" max="10234" width="2.7265625" style="70" customWidth="1"/>
    <col min="10235" max="10235" width="9.26953125" style="70"/>
    <col min="10236" max="10236" width="35.453125" style="70" bestFit="1" customWidth="1"/>
    <col min="10237" max="10237" width="18.26953125" style="70" bestFit="1" customWidth="1"/>
    <col min="10238" max="10238" width="26.7265625" style="70" bestFit="1" customWidth="1"/>
    <col min="10239" max="10239" width="17.26953125" style="70" bestFit="1" customWidth="1"/>
    <col min="10240" max="10240" width="18" style="70" bestFit="1" customWidth="1"/>
    <col min="10241" max="10241" width="18.26953125" style="70" bestFit="1" customWidth="1"/>
    <col min="10242" max="10242" width="14.26953125" style="70" bestFit="1" customWidth="1"/>
    <col min="10243" max="10470" width="9.26953125" style="70"/>
    <col min="10471" max="10471" width="6" style="70" customWidth="1"/>
    <col min="10472" max="10472" width="11.26953125" style="70" customWidth="1"/>
    <col min="10473" max="10473" width="12.54296875" style="70" bestFit="1" customWidth="1"/>
    <col min="10474" max="10474" width="56.54296875" style="70" customWidth="1"/>
    <col min="10475" max="10475" width="4.54296875" style="70" customWidth="1"/>
    <col min="10476" max="10476" width="15.7265625" style="70" customWidth="1"/>
    <col min="10477" max="10485" width="16.7265625" style="70" customWidth="1"/>
    <col min="10486" max="10486" width="35.54296875" style="70" bestFit="1" customWidth="1"/>
    <col min="10487" max="10487" width="16.26953125" style="70" customWidth="1"/>
    <col min="10488" max="10488" width="15.453125" style="70" customWidth="1"/>
    <col min="10489" max="10489" width="15.453125" style="70" bestFit="1" customWidth="1"/>
    <col min="10490" max="10490" width="2.7265625" style="70" customWidth="1"/>
    <col min="10491" max="10491" width="9.26953125" style="70"/>
    <col min="10492" max="10492" width="35.453125" style="70" bestFit="1" customWidth="1"/>
    <col min="10493" max="10493" width="18.26953125" style="70" bestFit="1" customWidth="1"/>
    <col min="10494" max="10494" width="26.7265625" style="70" bestFit="1" customWidth="1"/>
    <col min="10495" max="10495" width="17.26953125" style="70" bestFit="1" customWidth="1"/>
    <col min="10496" max="10496" width="18" style="70" bestFit="1" customWidth="1"/>
    <col min="10497" max="10497" width="18.26953125" style="70" bestFit="1" customWidth="1"/>
    <col min="10498" max="10498" width="14.26953125" style="70" bestFit="1" customWidth="1"/>
    <col min="10499" max="10726" width="9.26953125" style="70"/>
    <col min="10727" max="10727" width="6" style="70" customWidth="1"/>
    <col min="10728" max="10728" width="11.26953125" style="70" customWidth="1"/>
    <col min="10729" max="10729" width="12.54296875" style="70" bestFit="1" customWidth="1"/>
    <col min="10730" max="10730" width="56.54296875" style="70" customWidth="1"/>
    <col min="10731" max="10731" width="4.54296875" style="70" customWidth="1"/>
    <col min="10732" max="10732" width="15.7265625" style="70" customWidth="1"/>
    <col min="10733" max="10741" width="16.7265625" style="70" customWidth="1"/>
    <col min="10742" max="10742" width="35.54296875" style="70" bestFit="1" customWidth="1"/>
    <col min="10743" max="10743" width="16.26953125" style="70" customWidth="1"/>
    <col min="10744" max="10744" width="15.453125" style="70" customWidth="1"/>
    <col min="10745" max="10745" width="15.453125" style="70" bestFit="1" customWidth="1"/>
    <col min="10746" max="10746" width="2.7265625" style="70" customWidth="1"/>
    <col min="10747" max="10747" width="9.26953125" style="70"/>
    <col min="10748" max="10748" width="35.453125" style="70" bestFit="1" customWidth="1"/>
    <col min="10749" max="10749" width="18.26953125" style="70" bestFit="1" customWidth="1"/>
    <col min="10750" max="10750" width="26.7265625" style="70" bestFit="1" customWidth="1"/>
    <col min="10751" max="10751" width="17.26953125" style="70" bestFit="1" customWidth="1"/>
    <col min="10752" max="10752" width="18" style="70" bestFit="1" customWidth="1"/>
    <col min="10753" max="10753" width="18.26953125" style="70" bestFit="1" customWidth="1"/>
    <col min="10754" max="10754" width="14.26953125" style="70" bestFit="1" customWidth="1"/>
    <col min="10755" max="10982" width="9.26953125" style="70"/>
    <col min="10983" max="10983" width="6" style="70" customWidth="1"/>
    <col min="10984" max="10984" width="11.26953125" style="70" customWidth="1"/>
    <col min="10985" max="10985" width="12.54296875" style="70" bestFit="1" customWidth="1"/>
    <col min="10986" max="10986" width="56.54296875" style="70" customWidth="1"/>
    <col min="10987" max="10987" width="4.54296875" style="70" customWidth="1"/>
    <col min="10988" max="10988" width="15.7265625" style="70" customWidth="1"/>
    <col min="10989" max="10997" width="16.7265625" style="70" customWidth="1"/>
    <col min="10998" max="10998" width="35.54296875" style="70" bestFit="1" customWidth="1"/>
    <col min="10999" max="10999" width="16.26953125" style="70" customWidth="1"/>
    <col min="11000" max="11000" width="15.453125" style="70" customWidth="1"/>
    <col min="11001" max="11001" width="15.453125" style="70" bestFit="1" customWidth="1"/>
    <col min="11002" max="11002" width="2.7265625" style="70" customWidth="1"/>
    <col min="11003" max="11003" width="9.26953125" style="70"/>
    <col min="11004" max="11004" width="35.453125" style="70" bestFit="1" customWidth="1"/>
    <col min="11005" max="11005" width="18.26953125" style="70" bestFit="1" customWidth="1"/>
    <col min="11006" max="11006" width="26.7265625" style="70" bestFit="1" customWidth="1"/>
    <col min="11007" max="11007" width="17.26953125" style="70" bestFit="1" customWidth="1"/>
    <col min="11008" max="11008" width="18" style="70" bestFit="1" customWidth="1"/>
    <col min="11009" max="11009" width="18.26953125" style="70" bestFit="1" customWidth="1"/>
    <col min="11010" max="11010" width="14.26953125" style="70" bestFit="1" customWidth="1"/>
    <col min="11011" max="11238" width="9.26953125" style="70"/>
    <col min="11239" max="11239" width="6" style="70" customWidth="1"/>
    <col min="11240" max="11240" width="11.26953125" style="70" customWidth="1"/>
    <col min="11241" max="11241" width="12.54296875" style="70" bestFit="1" customWidth="1"/>
    <col min="11242" max="11242" width="56.54296875" style="70" customWidth="1"/>
    <col min="11243" max="11243" width="4.54296875" style="70" customWidth="1"/>
    <col min="11244" max="11244" width="15.7265625" style="70" customWidth="1"/>
    <col min="11245" max="11253" width="16.7265625" style="70" customWidth="1"/>
    <col min="11254" max="11254" width="35.54296875" style="70" bestFit="1" customWidth="1"/>
    <col min="11255" max="11255" width="16.26953125" style="70" customWidth="1"/>
    <col min="11256" max="11256" width="15.453125" style="70" customWidth="1"/>
    <col min="11257" max="11257" width="15.453125" style="70" bestFit="1" customWidth="1"/>
    <col min="11258" max="11258" width="2.7265625" style="70" customWidth="1"/>
    <col min="11259" max="11259" width="9.26953125" style="70"/>
    <col min="11260" max="11260" width="35.453125" style="70" bestFit="1" customWidth="1"/>
    <col min="11261" max="11261" width="18.26953125" style="70" bestFit="1" customWidth="1"/>
    <col min="11262" max="11262" width="26.7265625" style="70" bestFit="1" customWidth="1"/>
    <col min="11263" max="11263" width="17.26953125" style="70" bestFit="1" customWidth="1"/>
    <col min="11264" max="11264" width="18" style="70" bestFit="1" customWidth="1"/>
    <col min="11265" max="11265" width="18.26953125" style="70" bestFit="1" customWidth="1"/>
    <col min="11266" max="11266" width="14.26953125" style="70" bestFit="1" customWidth="1"/>
    <col min="11267" max="11494" width="9.26953125" style="70"/>
    <col min="11495" max="11495" width="6" style="70" customWidth="1"/>
    <col min="11496" max="11496" width="11.26953125" style="70" customWidth="1"/>
    <col min="11497" max="11497" width="12.54296875" style="70" bestFit="1" customWidth="1"/>
    <col min="11498" max="11498" width="56.54296875" style="70" customWidth="1"/>
    <col min="11499" max="11499" width="4.54296875" style="70" customWidth="1"/>
    <col min="11500" max="11500" width="15.7265625" style="70" customWidth="1"/>
    <col min="11501" max="11509" width="16.7265625" style="70" customWidth="1"/>
    <col min="11510" max="11510" width="35.54296875" style="70" bestFit="1" customWidth="1"/>
    <col min="11511" max="11511" width="16.26953125" style="70" customWidth="1"/>
    <col min="11512" max="11512" width="15.453125" style="70" customWidth="1"/>
    <col min="11513" max="11513" width="15.453125" style="70" bestFit="1" customWidth="1"/>
    <col min="11514" max="11514" width="2.7265625" style="70" customWidth="1"/>
    <col min="11515" max="11515" width="9.26953125" style="70"/>
    <col min="11516" max="11516" width="35.453125" style="70" bestFit="1" customWidth="1"/>
    <col min="11517" max="11517" width="18.26953125" style="70" bestFit="1" customWidth="1"/>
    <col min="11518" max="11518" width="26.7265625" style="70" bestFit="1" customWidth="1"/>
    <col min="11519" max="11519" width="17.26953125" style="70" bestFit="1" customWidth="1"/>
    <col min="11520" max="11520" width="18" style="70" bestFit="1" customWidth="1"/>
    <col min="11521" max="11521" width="18.26953125" style="70" bestFit="1" customWidth="1"/>
    <col min="11522" max="11522" width="14.26953125" style="70" bestFit="1" customWidth="1"/>
    <col min="11523" max="11750" width="9.26953125" style="70"/>
    <col min="11751" max="11751" width="6" style="70" customWidth="1"/>
    <col min="11752" max="11752" width="11.26953125" style="70" customWidth="1"/>
    <col min="11753" max="11753" width="12.54296875" style="70" bestFit="1" customWidth="1"/>
    <col min="11754" max="11754" width="56.54296875" style="70" customWidth="1"/>
    <col min="11755" max="11755" width="4.54296875" style="70" customWidth="1"/>
    <col min="11756" max="11756" width="15.7265625" style="70" customWidth="1"/>
    <col min="11757" max="11765" width="16.7265625" style="70" customWidth="1"/>
    <col min="11766" max="11766" width="35.54296875" style="70" bestFit="1" customWidth="1"/>
    <col min="11767" max="11767" width="16.26953125" style="70" customWidth="1"/>
    <col min="11768" max="11768" width="15.453125" style="70" customWidth="1"/>
    <col min="11769" max="11769" width="15.453125" style="70" bestFit="1" customWidth="1"/>
    <col min="11770" max="11770" width="2.7265625" style="70" customWidth="1"/>
    <col min="11771" max="11771" width="9.26953125" style="70"/>
    <col min="11772" max="11772" width="35.453125" style="70" bestFit="1" customWidth="1"/>
    <col min="11773" max="11773" width="18.26953125" style="70" bestFit="1" customWidth="1"/>
    <col min="11774" max="11774" width="26.7265625" style="70" bestFit="1" customWidth="1"/>
    <col min="11775" max="11775" width="17.26953125" style="70" bestFit="1" customWidth="1"/>
    <col min="11776" max="11776" width="18" style="70" bestFit="1" customWidth="1"/>
    <col min="11777" max="11777" width="18.26953125" style="70" bestFit="1" customWidth="1"/>
    <col min="11778" max="11778" width="14.26953125" style="70" bestFit="1" customWidth="1"/>
    <col min="11779" max="12006" width="9.26953125" style="70"/>
    <col min="12007" max="12007" width="6" style="70" customWidth="1"/>
    <col min="12008" max="12008" width="11.26953125" style="70" customWidth="1"/>
    <col min="12009" max="12009" width="12.54296875" style="70" bestFit="1" customWidth="1"/>
    <col min="12010" max="12010" width="56.54296875" style="70" customWidth="1"/>
    <col min="12011" max="12011" width="4.54296875" style="70" customWidth="1"/>
    <col min="12012" max="12012" width="15.7265625" style="70" customWidth="1"/>
    <col min="12013" max="12021" width="16.7265625" style="70" customWidth="1"/>
    <col min="12022" max="12022" width="35.54296875" style="70" bestFit="1" customWidth="1"/>
    <col min="12023" max="12023" width="16.26953125" style="70" customWidth="1"/>
    <col min="12024" max="12024" width="15.453125" style="70" customWidth="1"/>
    <col min="12025" max="12025" width="15.453125" style="70" bestFit="1" customWidth="1"/>
    <col min="12026" max="12026" width="2.7265625" style="70" customWidth="1"/>
    <col min="12027" max="12027" width="9.26953125" style="70"/>
    <col min="12028" max="12028" width="35.453125" style="70" bestFit="1" customWidth="1"/>
    <col min="12029" max="12029" width="18.26953125" style="70" bestFit="1" customWidth="1"/>
    <col min="12030" max="12030" width="26.7265625" style="70" bestFit="1" customWidth="1"/>
    <col min="12031" max="12031" width="17.26953125" style="70" bestFit="1" customWidth="1"/>
    <col min="12032" max="12032" width="18" style="70" bestFit="1" customWidth="1"/>
    <col min="12033" max="12033" width="18.26953125" style="70" bestFit="1" customWidth="1"/>
    <col min="12034" max="12034" width="14.26953125" style="70" bestFit="1" customWidth="1"/>
    <col min="12035" max="12262" width="9.26953125" style="70"/>
    <col min="12263" max="12263" width="6" style="70" customWidth="1"/>
    <col min="12264" max="12264" width="11.26953125" style="70" customWidth="1"/>
    <col min="12265" max="12265" width="12.54296875" style="70" bestFit="1" customWidth="1"/>
    <col min="12266" max="12266" width="56.54296875" style="70" customWidth="1"/>
    <col min="12267" max="12267" width="4.54296875" style="70" customWidth="1"/>
    <col min="12268" max="12268" width="15.7265625" style="70" customWidth="1"/>
    <col min="12269" max="12277" width="16.7265625" style="70" customWidth="1"/>
    <col min="12278" max="12278" width="35.54296875" style="70" bestFit="1" customWidth="1"/>
    <col min="12279" max="12279" width="16.26953125" style="70" customWidth="1"/>
    <col min="12280" max="12280" width="15.453125" style="70" customWidth="1"/>
    <col min="12281" max="12281" width="15.453125" style="70" bestFit="1" customWidth="1"/>
    <col min="12282" max="12282" width="2.7265625" style="70" customWidth="1"/>
    <col min="12283" max="12283" width="9.26953125" style="70"/>
    <col min="12284" max="12284" width="35.453125" style="70" bestFit="1" customWidth="1"/>
    <col min="12285" max="12285" width="18.26953125" style="70" bestFit="1" customWidth="1"/>
    <col min="12286" max="12286" width="26.7265625" style="70" bestFit="1" customWidth="1"/>
    <col min="12287" max="12287" width="17.26953125" style="70" bestFit="1" customWidth="1"/>
    <col min="12288" max="12288" width="18" style="70" bestFit="1" customWidth="1"/>
    <col min="12289" max="12289" width="18.26953125" style="70" bestFit="1" customWidth="1"/>
    <col min="12290" max="12290" width="14.26953125" style="70" bestFit="1" customWidth="1"/>
    <col min="12291" max="12518" width="9.26953125" style="70"/>
    <col min="12519" max="12519" width="6" style="70" customWidth="1"/>
    <col min="12520" max="12520" width="11.26953125" style="70" customWidth="1"/>
    <col min="12521" max="12521" width="12.54296875" style="70" bestFit="1" customWidth="1"/>
    <col min="12522" max="12522" width="56.54296875" style="70" customWidth="1"/>
    <col min="12523" max="12523" width="4.54296875" style="70" customWidth="1"/>
    <col min="12524" max="12524" width="15.7265625" style="70" customWidth="1"/>
    <col min="12525" max="12533" width="16.7265625" style="70" customWidth="1"/>
    <col min="12534" max="12534" width="35.54296875" style="70" bestFit="1" customWidth="1"/>
    <col min="12535" max="12535" width="16.26953125" style="70" customWidth="1"/>
    <col min="12536" max="12536" width="15.453125" style="70" customWidth="1"/>
    <col min="12537" max="12537" width="15.453125" style="70" bestFit="1" customWidth="1"/>
    <col min="12538" max="12538" width="2.7265625" style="70" customWidth="1"/>
    <col min="12539" max="12539" width="9.26953125" style="70"/>
    <col min="12540" max="12540" width="35.453125" style="70" bestFit="1" customWidth="1"/>
    <col min="12541" max="12541" width="18.26953125" style="70" bestFit="1" customWidth="1"/>
    <col min="12542" max="12542" width="26.7265625" style="70" bestFit="1" customWidth="1"/>
    <col min="12543" max="12543" width="17.26953125" style="70" bestFit="1" customWidth="1"/>
    <col min="12544" max="12544" width="18" style="70" bestFit="1" customWidth="1"/>
    <col min="12545" max="12545" width="18.26953125" style="70" bestFit="1" customWidth="1"/>
    <col min="12546" max="12546" width="14.26953125" style="70" bestFit="1" customWidth="1"/>
    <col min="12547" max="12774" width="9.26953125" style="70"/>
    <col min="12775" max="12775" width="6" style="70" customWidth="1"/>
    <col min="12776" max="12776" width="11.26953125" style="70" customWidth="1"/>
    <col min="12777" max="12777" width="12.54296875" style="70" bestFit="1" customWidth="1"/>
    <col min="12778" max="12778" width="56.54296875" style="70" customWidth="1"/>
    <col min="12779" max="12779" width="4.54296875" style="70" customWidth="1"/>
    <col min="12780" max="12780" width="15.7265625" style="70" customWidth="1"/>
    <col min="12781" max="12789" width="16.7265625" style="70" customWidth="1"/>
    <col min="12790" max="12790" width="35.54296875" style="70" bestFit="1" customWidth="1"/>
    <col min="12791" max="12791" width="16.26953125" style="70" customWidth="1"/>
    <col min="12792" max="12792" width="15.453125" style="70" customWidth="1"/>
    <col min="12793" max="12793" width="15.453125" style="70" bestFit="1" customWidth="1"/>
    <col min="12794" max="12794" width="2.7265625" style="70" customWidth="1"/>
    <col min="12795" max="12795" width="9.26953125" style="70"/>
    <col min="12796" max="12796" width="35.453125" style="70" bestFit="1" customWidth="1"/>
    <col min="12797" max="12797" width="18.26953125" style="70" bestFit="1" customWidth="1"/>
    <col min="12798" max="12798" width="26.7265625" style="70" bestFit="1" customWidth="1"/>
    <col min="12799" max="12799" width="17.26953125" style="70" bestFit="1" customWidth="1"/>
    <col min="12800" max="12800" width="18" style="70" bestFit="1" customWidth="1"/>
    <col min="12801" max="12801" width="18.26953125" style="70" bestFit="1" customWidth="1"/>
    <col min="12802" max="12802" width="14.26953125" style="70" bestFit="1" customWidth="1"/>
    <col min="12803" max="13030" width="9.26953125" style="70"/>
    <col min="13031" max="13031" width="6" style="70" customWidth="1"/>
    <col min="13032" max="13032" width="11.26953125" style="70" customWidth="1"/>
    <col min="13033" max="13033" width="12.54296875" style="70" bestFit="1" customWidth="1"/>
    <col min="13034" max="13034" width="56.54296875" style="70" customWidth="1"/>
    <col min="13035" max="13035" width="4.54296875" style="70" customWidth="1"/>
    <col min="13036" max="13036" width="15.7265625" style="70" customWidth="1"/>
    <col min="13037" max="13045" width="16.7265625" style="70" customWidth="1"/>
    <col min="13046" max="13046" width="35.54296875" style="70" bestFit="1" customWidth="1"/>
    <col min="13047" max="13047" width="16.26953125" style="70" customWidth="1"/>
    <col min="13048" max="13048" width="15.453125" style="70" customWidth="1"/>
    <col min="13049" max="13049" width="15.453125" style="70" bestFit="1" customWidth="1"/>
    <col min="13050" max="13050" width="2.7265625" style="70" customWidth="1"/>
    <col min="13051" max="13051" width="9.26953125" style="70"/>
    <col min="13052" max="13052" width="35.453125" style="70" bestFit="1" customWidth="1"/>
    <col min="13053" max="13053" width="18.26953125" style="70" bestFit="1" customWidth="1"/>
    <col min="13054" max="13054" width="26.7265625" style="70" bestFit="1" customWidth="1"/>
    <col min="13055" max="13055" width="17.26953125" style="70" bestFit="1" customWidth="1"/>
    <col min="13056" max="13056" width="18" style="70" bestFit="1" customWidth="1"/>
    <col min="13057" max="13057" width="18.26953125" style="70" bestFit="1" customWidth="1"/>
    <col min="13058" max="13058" width="14.26953125" style="70" bestFit="1" customWidth="1"/>
    <col min="13059" max="13286" width="9.26953125" style="70"/>
    <col min="13287" max="13287" width="6" style="70" customWidth="1"/>
    <col min="13288" max="13288" width="11.26953125" style="70" customWidth="1"/>
    <col min="13289" max="13289" width="12.54296875" style="70" bestFit="1" customWidth="1"/>
    <col min="13290" max="13290" width="56.54296875" style="70" customWidth="1"/>
    <col min="13291" max="13291" width="4.54296875" style="70" customWidth="1"/>
    <col min="13292" max="13292" width="15.7265625" style="70" customWidth="1"/>
    <col min="13293" max="13301" width="16.7265625" style="70" customWidth="1"/>
    <col min="13302" max="13302" width="35.54296875" style="70" bestFit="1" customWidth="1"/>
    <col min="13303" max="13303" width="16.26953125" style="70" customWidth="1"/>
    <col min="13304" max="13304" width="15.453125" style="70" customWidth="1"/>
    <col min="13305" max="13305" width="15.453125" style="70" bestFit="1" customWidth="1"/>
    <col min="13306" max="13306" width="2.7265625" style="70" customWidth="1"/>
    <col min="13307" max="13307" width="9.26953125" style="70"/>
    <col min="13308" max="13308" width="35.453125" style="70" bestFit="1" customWidth="1"/>
    <col min="13309" max="13309" width="18.26953125" style="70" bestFit="1" customWidth="1"/>
    <col min="13310" max="13310" width="26.7265625" style="70" bestFit="1" customWidth="1"/>
    <col min="13311" max="13311" width="17.26953125" style="70" bestFit="1" customWidth="1"/>
    <col min="13312" max="13312" width="18" style="70" bestFit="1" customWidth="1"/>
    <col min="13313" max="13313" width="18.26953125" style="70" bestFit="1" customWidth="1"/>
    <col min="13314" max="13314" width="14.26953125" style="70" bestFit="1" customWidth="1"/>
    <col min="13315" max="13542" width="9.26953125" style="70"/>
    <col min="13543" max="13543" width="6" style="70" customWidth="1"/>
    <col min="13544" max="13544" width="11.26953125" style="70" customWidth="1"/>
    <col min="13545" max="13545" width="12.54296875" style="70" bestFit="1" customWidth="1"/>
    <col min="13546" max="13546" width="56.54296875" style="70" customWidth="1"/>
    <col min="13547" max="13547" width="4.54296875" style="70" customWidth="1"/>
    <col min="13548" max="13548" width="15.7265625" style="70" customWidth="1"/>
    <col min="13549" max="13557" width="16.7265625" style="70" customWidth="1"/>
    <col min="13558" max="13558" width="35.54296875" style="70" bestFit="1" customWidth="1"/>
    <col min="13559" max="13559" width="16.26953125" style="70" customWidth="1"/>
    <col min="13560" max="13560" width="15.453125" style="70" customWidth="1"/>
    <col min="13561" max="13561" width="15.453125" style="70" bestFit="1" customWidth="1"/>
    <col min="13562" max="13562" width="2.7265625" style="70" customWidth="1"/>
    <col min="13563" max="13563" width="9.26953125" style="70"/>
    <col min="13564" max="13564" width="35.453125" style="70" bestFit="1" customWidth="1"/>
    <col min="13565" max="13565" width="18.26953125" style="70" bestFit="1" customWidth="1"/>
    <col min="13566" max="13566" width="26.7265625" style="70" bestFit="1" customWidth="1"/>
    <col min="13567" max="13567" width="17.26953125" style="70" bestFit="1" customWidth="1"/>
    <col min="13568" max="13568" width="18" style="70" bestFit="1" customWidth="1"/>
    <col min="13569" max="13569" width="18.26953125" style="70" bestFit="1" customWidth="1"/>
    <col min="13570" max="13570" width="14.26953125" style="70" bestFit="1" customWidth="1"/>
    <col min="13571" max="13798" width="9.26953125" style="70"/>
    <col min="13799" max="13799" width="6" style="70" customWidth="1"/>
    <col min="13800" max="13800" width="11.26953125" style="70" customWidth="1"/>
    <col min="13801" max="13801" width="12.54296875" style="70" bestFit="1" customWidth="1"/>
    <col min="13802" max="13802" width="56.54296875" style="70" customWidth="1"/>
    <col min="13803" max="13803" width="4.54296875" style="70" customWidth="1"/>
    <col min="13804" max="13804" width="15.7265625" style="70" customWidth="1"/>
    <col min="13805" max="13813" width="16.7265625" style="70" customWidth="1"/>
    <col min="13814" max="13814" width="35.54296875" style="70" bestFit="1" customWidth="1"/>
    <col min="13815" max="13815" width="16.26953125" style="70" customWidth="1"/>
    <col min="13816" max="13816" width="15.453125" style="70" customWidth="1"/>
    <col min="13817" max="13817" width="15.453125" style="70" bestFit="1" customWidth="1"/>
    <col min="13818" max="13818" width="2.7265625" style="70" customWidth="1"/>
    <col min="13819" max="13819" width="9.26953125" style="70"/>
    <col min="13820" max="13820" width="35.453125" style="70" bestFit="1" customWidth="1"/>
    <col min="13821" max="13821" width="18.26953125" style="70" bestFit="1" customWidth="1"/>
    <col min="13822" max="13822" width="26.7265625" style="70" bestFit="1" customWidth="1"/>
    <col min="13823" max="13823" width="17.26953125" style="70" bestFit="1" customWidth="1"/>
    <col min="13824" max="13824" width="18" style="70" bestFit="1" customWidth="1"/>
    <col min="13825" max="13825" width="18.26953125" style="70" bestFit="1" customWidth="1"/>
    <col min="13826" max="13826" width="14.26953125" style="70" bestFit="1" customWidth="1"/>
    <col min="13827" max="14054" width="9.26953125" style="70"/>
    <col min="14055" max="14055" width="6" style="70" customWidth="1"/>
    <col min="14056" max="14056" width="11.26953125" style="70" customWidth="1"/>
    <col min="14057" max="14057" width="12.54296875" style="70" bestFit="1" customWidth="1"/>
    <col min="14058" max="14058" width="56.54296875" style="70" customWidth="1"/>
    <col min="14059" max="14059" width="4.54296875" style="70" customWidth="1"/>
    <col min="14060" max="14060" width="15.7265625" style="70" customWidth="1"/>
    <col min="14061" max="14069" width="16.7265625" style="70" customWidth="1"/>
    <col min="14070" max="14070" width="35.54296875" style="70" bestFit="1" customWidth="1"/>
    <col min="14071" max="14071" width="16.26953125" style="70" customWidth="1"/>
    <col min="14072" max="14072" width="15.453125" style="70" customWidth="1"/>
    <col min="14073" max="14073" width="15.453125" style="70" bestFit="1" customWidth="1"/>
    <col min="14074" max="14074" width="2.7265625" style="70" customWidth="1"/>
    <col min="14075" max="14075" width="9.26953125" style="70"/>
    <col min="14076" max="14076" width="35.453125" style="70" bestFit="1" customWidth="1"/>
    <col min="14077" max="14077" width="18.26953125" style="70" bestFit="1" customWidth="1"/>
    <col min="14078" max="14078" width="26.7265625" style="70" bestFit="1" customWidth="1"/>
    <col min="14079" max="14079" width="17.26953125" style="70" bestFit="1" customWidth="1"/>
    <col min="14080" max="14080" width="18" style="70" bestFit="1" customWidth="1"/>
    <col min="14081" max="14081" width="18.26953125" style="70" bestFit="1" customWidth="1"/>
    <col min="14082" max="14082" width="14.26953125" style="70" bestFit="1" customWidth="1"/>
    <col min="14083" max="14310" width="9.26953125" style="70"/>
    <col min="14311" max="14311" width="6" style="70" customWidth="1"/>
    <col min="14312" max="14312" width="11.26953125" style="70" customWidth="1"/>
    <col min="14313" max="14313" width="12.54296875" style="70" bestFit="1" customWidth="1"/>
    <col min="14314" max="14314" width="56.54296875" style="70" customWidth="1"/>
    <col min="14315" max="14315" width="4.54296875" style="70" customWidth="1"/>
    <col min="14316" max="14316" width="15.7265625" style="70" customWidth="1"/>
    <col min="14317" max="14325" width="16.7265625" style="70" customWidth="1"/>
    <col min="14326" max="14326" width="35.54296875" style="70" bestFit="1" customWidth="1"/>
    <col min="14327" max="14327" width="16.26953125" style="70" customWidth="1"/>
    <col min="14328" max="14328" width="15.453125" style="70" customWidth="1"/>
    <col min="14329" max="14329" width="15.453125" style="70" bestFit="1" customWidth="1"/>
    <col min="14330" max="14330" width="2.7265625" style="70" customWidth="1"/>
    <col min="14331" max="14331" width="9.26953125" style="70"/>
    <col min="14332" max="14332" width="35.453125" style="70" bestFit="1" customWidth="1"/>
    <col min="14333" max="14333" width="18.26953125" style="70" bestFit="1" customWidth="1"/>
    <col min="14334" max="14334" width="26.7265625" style="70" bestFit="1" customWidth="1"/>
    <col min="14335" max="14335" width="17.26953125" style="70" bestFit="1" customWidth="1"/>
    <col min="14336" max="14336" width="18" style="70" bestFit="1" customWidth="1"/>
    <col min="14337" max="14337" width="18.26953125" style="70" bestFit="1" customWidth="1"/>
    <col min="14338" max="14338" width="14.26953125" style="70" bestFit="1" customWidth="1"/>
    <col min="14339" max="14566" width="9.26953125" style="70"/>
    <col min="14567" max="14567" width="6" style="70" customWidth="1"/>
    <col min="14568" max="14568" width="11.26953125" style="70" customWidth="1"/>
    <col min="14569" max="14569" width="12.54296875" style="70" bestFit="1" customWidth="1"/>
    <col min="14570" max="14570" width="56.54296875" style="70" customWidth="1"/>
    <col min="14571" max="14571" width="4.54296875" style="70" customWidth="1"/>
    <col min="14572" max="14572" width="15.7265625" style="70" customWidth="1"/>
    <col min="14573" max="14581" width="16.7265625" style="70" customWidth="1"/>
    <col min="14582" max="14582" width="35.54296875" style="70" bestFit="1" customWidth="1"/>
    <col min="14583" max="14583" width="16.26953125" style="70" customWidth="1"/>
    <col min="14584" max="14584" width="15.453125" style="70" customWidth="1"/>
    <col min="14585" max="14585" width="15.453125" style="70" bestFit="1" customWidth="1"/>
    <col min="14586" max="14586" width="2.7265625" style="70" customWidth="1"/>
    <col min="14587" max="14587" width="9.26953125" style="70"/>
    <col min="14588" max="14588" width="35.453125" style="70" bestFit="1" customWidth="1"/>
    <col min="14589" max="14589" width="18.26953125" style="70" bestFit="1" customWidth="1"/>
    <col min="14590" max="14590" width="26.7265625" style="70" bestFit="1" customWidth="1"/>
    <col min="14591" max="14591" width="17.26953125" style="70" bestFit="1" customWidth="1"/>
    <col min="14592" max="14592" width="18" style="70" bestFit="1" customWidth="1"/>
    <col min="14593" max="14593" width="18.26953125" style="70" bestFit="1" customWidth="1"/>
    <col min="14594" max="14594" width="14.26953125" style="70" bestFit="1" customWidth="1"/>
    <col min="14595" max="14822" width="9.26953125" style="70"/>
    <col min="14823" max="14823" width="6" style="70" customWidth="1"/>
    <col min="14824" max="14824" width="11.26953125" style="70" customWidth="1"/>
    <col min="14825" max="14825" width="12.54296875" style="70" bestFit="1" customWidth="1"/>
    <col min="14826" max="14826" width="56.54296875" style="70" customWidth="1"/>
    <col min="14827" max="14827" width="4.54296875" style="70" customWidth="1"/>
    <col min="14828" max="14828" width="15.7265625" style="70" customWidth="1"/>
    <col min="14829" max="14837" width="16.7265625" style="70" customWidth="1"/>
    <col min="14838" max="14838" width="35.54296875" style="70" bestFit="1" customWidth="1"/>
    <col min="14839" max="14839" width="16.26953125" style="70" customWidth="1"/>
    <col min="14840" max="14840" width="15.453125" style="70" customWidth="1"/>
    <col min="14841" max="14841" width="15.453125" style="70" bestFit="1" customWidth="1"/>
    <col min="14842" max="14842" width="2.7265625" style="70" customWidth="1"/>
    <col min="14843" max="14843" width="9.26953125" style="70"/>
    <col min="14844" max="14844" width="35.453125" style="70" bestFit="1" customWidth="1"/>
    <col min="14845" max="14845" width="18.26953125" style="70" bestFit="1" customWidth="1"/>
    <col min="14846" max="14846" width="26.7265625" style="70" bestFit="1" customWidth="1"/>
    <col min="14847" max="14847" width="17.26953125" style="70" bestFit="1" customWidth="1"/>
    <col min="14848" max="14848" width="18" style="70" bestFit="1" customWidth="1"/>
    <col min="14849" max="14849" width="18.26953125" style="70" bestFit="1" customWidth="1"/>
    <col min="14850" max="14850" width="14.26953125" style="70" bestFit="1" customWidth="1"/>
    <col min="14851" max="15078" width="9.26953125" style="70"/>
    <col min="15079" max="15079" width="6" style="70" customWidth="1"/>
    <col min="15080" max="15080" width="11.26953125" style="70" customWidth="1"/>
    <col min="15081" max="15081" width="12.54296875" style="70" bestFit="1" customWidth="1"/>
    <col min="15082" max="15082" width="56.54296875" style="70" customWidth="1"/>
    <col min="15083" max="15083" width="4.54296875" style="70" customWidth="1"/>
    <col min="15084" max="15084" width="15.7265625" style="70" customWidth="1"/>
    <col min="15085" max="15093" width="16.7265625" style="70" customWidth="1"/>
    <col min="15094" max="15094" width="35.54296875" style="70" bestFit="1" customWidth="1"/>
    <col min="15095" max="15095" width="16.26953125" style="70" customWidth="1"/>
    <col min="15096" max="15096" width="15.453125" style="70" customWidth="1"/>
    <col min="15097" max="15097" width="15.453125" style="70" bestFit="1" customWidth="1"/>
    <col min="15098" max="15098" width="2.7265625" style="70" customWidth="1"/>
    <col min="15099" max="15099" width="9.26953125" style="70"/>
    <col min="15100" max="15100" width="35.453125" style="70" bestFit="1" customWidth="1"/>
    <col min="15101" max="15101" width="18.26953125" style="70" bestFit="1" customWidth="1"/>
    <col min="15102" max="15102" width="26.7265625" style="70" bestFit="1" customWidth="1"/>
    <col min="15103" max="15103" width="17.26953125" style="70" bestFit="1" customWidth="1"/>
    <col min="15104" max="15104" width="18" style="70" bestFit="1" customWidth="1"/>
    <col min="15105" max="15105" width="18.26953125" style="70" bestFit="1" customWidth="1"/>
    <col min="15106" max="15106" width="14.26953125" style="70" bestFit="1" customWidth="1"/>
    <col min="15107" max="15334" width="9.26953125" style="70"/>
    <col min="15335" max="15335" width="6" style="70" customWidth="1"/>
    <col min="15336" max="15336" width="11.26953125" style="70" customWidth="1"/>
    <col min="15337" max="15337" width="12.54296875" style="70" bestFit="1" customWidth="1"/>
    <col min="15338" max="15338" width="56.54296875" style="70" customWidth="1"/>
    <col min="15339" max="15339" width="4.54296875" style="70" customWidth="1"/>
    <col min="15340" max="15340" width="15.7265625" style="70" customWidth="1"/>
    <col min="15341" max="15349" width="16.7265625" style="70" customWidth="1"/>
    <col min="15350" max="15350" width="35.54296875" style="70" bestFit="1" customWidth="1"/>
    <col min="15351" max="15351" width="16.26953125" style="70" customWidth="1"/>
    <col min="15352" max="15352" width="15.453125" style="70" customWidth="1"/>
    <col min="15353" max="15353" width="15.453125" style="70" bestFit="1" customWidth="1"/>
    <col min="15354" max="15354" width="2.7265625" style="70" customWidth="1"/>
    <col min="15355" max="15355" width="9.26953125" style="70"/>
    <col min="15356" max="15356" width="35.453125" style="70" bestFit="1" customWidth="1"/>
    <col min="15357" max="15357" width="18.26953125" style="70" bestFit="1" customWidth="1"/>
    <col min="15358" max="15358" width="26.7265625" style="70" bestFit="1" customWidth="1"/>
    <col min="15359" max="15359" width="17.26953125" style="70" bestFit="1" customWidth="1"/>
    <col min="15360" max="15360" width="18" style="70" bestFit="1" customWidth="1"/>
    <col min="15361" max="15361" width="18.26953125" style="70" bestFit="1" customWidth="1"/>
    <col min="15362" max="15362" width="14.26953125" style="70" bestFit="1" customWidth="1"/>
    <col min="15363" max="15590" width="9.26953125" style="70"/>
    <col min="15591" max="15591" width="6" style="70" customWidth="1"/>
    <col min="15592" max="15592" width="11.26953125" style="70" customWidth="1"/>
    <col min="15593" max="15593" width="12.54296875" style="70" bestFit="1" customWidth="1"/>
    <col min="15594" max="15594" width="56.54296875" style="70" customWidth="1"/>
    <col min="15595" max="15595" width="4.54296875" style="70" customWidth="1"/>
    <col min="15596" max="15596" width="15.7265625" style="70" customWidth="1"/>
    <col min="15597" max="15605" width="16.7265625" style="70" customWidth="1"/>
    <col min="15606" max="15606" width="35.54296875" style="70" bestFit="1" customWidth="1"/>
    <col min="15607" max="15607" width="16.26953125" style="70" customWidth="1"/>
    <col min="15608" max="15608" width="15.453125" style="70" customWidth="1"/>
    <col min="15609" max="15609" width="15.453125" style="70" bestFit="1" customWidth="1"/>
    <col min="15610" max="15610" width="2.7265625" style="70" customWidth="1"/>
    <col min="15611" max="15611" width="9.26953125" style="70"/>
    <col min="15612" max="15612" width="35.453125" style="70" bestFit="1" customWidth="1"/>
    <col min="15613" max="15613" width="18.26953125" style="70" bestFit="1" customWidth="1"/>
    <col min="15614" max="15614" width="26.7265625" style="70" bestFit="1" customWidth="1"/>
    <col min="15615" max="15615" width="17.26953125" style="70" bestFit="1" customWidth="1"/>
    <col min="15616" max="15616" width="18" style="70" bestFit="1" customWidth="1"/>
    <col min="15617" max="15617" width="18.26953125" style="70" bestFit="1" customWidth="1"/>
    <col min="15618" max="15618" width="14.26953125" style="70" bestFit="1" customWidth="1"/>
    <col min="15619" max="15846" width="9.26953125" style="70"/>
    <col min="15847" max="15847" width="6" style="70" customWidth="1"/>
    <col min="15848" max="15848" width="11.26953125" style="70" customWidth="1"/>
    <col min="15849" max="15849" width="12.54296875" style="70" bestFit="1" customWidth="1"/>
    <col min="15850" max="15850" width="56.54296875" style="70" customWidth="1"/>
    <col min="15851" max="15851" width="4.54296875" style="70" customWidth="1"/>
    <col min="15852" max="15852" width="15.7265625" style="70" customWidth="1"/>
    <col min="15853" max="15861" width="16.7265625" style="70" customWidth="1"/>
    <col min="15862" max="15862" width="35.54296875" style="70" bestFit="1" customWidth="1"/>
    <col min="15863" max="15863" width="16.26953125" style="70" customWidth="1"/>
    <col min="15864" max="15864" width="15.453125" style="70" customWidth="1"/>
    <col min="15865" max="15865" width="15.453125" style="70" bestFit="1" customWidth="1"/>
    <col min="15866" max="15866" width="2.7265625" style="70" customWidth="1"/>
    <col min="15867" max="15867" width="9.26953125" style="70"/>
    <col min="15868" max="15868" width="35.453125" style="70" bestFit="1" customWidth="1"/>
    <col min="15869" max="15869" width="18.26953125" style="70" bestFit="1" customWidth="1"/>
    <col min="15870" max="15870" width="26.7265625" style="70" bestFit="1" customWidth="1"/>
    <col min="15871" max="15871" width="17.26953125" style="70" bestFit="1" customWidth="1"/>
    <col min="15872" max="15872" width="18" style="70" bestFit="1" customWidth="1"/>
    <col min="15873" max="15873" width="18.26953125" style="70" bestFit="1" customWidth="1"/>
    <col min="15874" max="15874" width="14.26953125" style="70" bestFit="1" customWidth="1"/>
    <col min="15875" max="16102" width="9.26953125" style="70"/>
    <col min="16103" max="16103" width="6" style="70" customWidth="1"/>
    <col min="16104" max="16104" width="11.26953125" style="70" customWidth="1"/>
    <col min="16105" max="16105" width="12.54296875" style="70" bestFit="1" customWidth="1"/>
    <col min="16106" max="16106" width="56.54296875" style="70" customWidth="1"/>
    <col min="16107" max="16107" width="4.54296875" style="70" customWidth="1"/>
    <col min="16108" max="16108" width="15.7265625" style="70" customWidth="1"/>
    <col min="16109" max="16117" width="16.7265625" style="70" customWidth="1"/>
    <col min="16118" max="16118" width="35.54296875" style="70" bestFit="1" customWidth="1"/>
    <col min="16119" max="16119" width="16.26953125" style="70" customWidth="1"/>
    <col min="16120" max="16120" width="15.453125" style="70" customWidth="1"/>
    <col min="16121" max="16121" width="15.453125" style="70" bestFit="1" customWidth="1"/>
    <col min="16122" max="16122" width="2.7265625" style="70" customWidth="1"/>
    <col min="16123" max="16123" width="9.26953125" style="70"/>
    <col min="16124" max="16124" width="35.453125" style="70" bestFit="1" customWidth="1"/>
    <col min="16125" max="16125" width="18.26953125" style="70" bestFit="1" customWidth="1"/>
    <col min="16126" max="16126" width="26.7265625" style="70" bestFit="1" customWidth="1"/>
    <col min="16127" max="16127" width="17.26953125" style="70" bestFit="1" customWidth="1"/>
    <col min="16128" max="16128" width="18" style="70" bestFit="1" customWidth="1"/>
    <col min="16129" max="16129" width="18.26953125" style="70" bestFit="1" customWidth="1"/>
    <col min="16130" max="16130" width="14.26953125" style="70" bestFit="1" customWidth="1"/>
    <col min="16131" max="16384" width="9.26953125" style="70"/>
  </cols>
  <sheetData>
    <row r="1" spans="1:14" ht="13" x14ac:dyDescent="0.3">
      <c r="A1" s="384">
        <f>'Cover Page'!A21:H21</f>
        <v>0</v>
      </c>
      <c r="B1" s="384"/>
      <c r="C1" s="384"/>
      <c r="D1" s="384"/>
      <c r="E1" s="384"/>
      <c r="F1" s="384"/>
      <c r="G1" s="384"/>
      <c r="H1" s="384"/>
      <c r="I1" s="384"/>
      <c r="J1" s="384"/>
      <c r="K1" s="384"/>
      <c r="L1" s="384"/>
      <c r="M1" s="384"/>
      <c r="N1" s="384"/>
    </row>
    <row r="2" spans="1:14" ht="13" x14ac:dyDescent="0.3">
      <c r="A2" s="383" t="str">
        <f>'Cover Page'!A15:J15</f>
        <v>Interim Rate Adjustment Application</v>
      </c>
      <c r="B2" s="383"/>
      <c r="C2" s="383"/>
      <c r="D2" s="383"/>
      <c r="E2" s="383"/>
      <c r="F2" s="383"/>
      <c r="G2" s="383"/>
      <c r="H2" s="383"/>
      <c r="I2" s="383"/>
      <c r="J2" s="383"/>
      <c r="K2" s="383"/>
      <c r="L2" s="383"/>
      <c r="M2" s="383"/>
      <c r="N2" s="383"/>
    </row>
    <row r="3" spans="1:14" ht="13" x14ac:dyDescent="0.3">
      <c r="A3" s="383" t="str">
        <f>'Cover Page'!A33:J33</f>
        <v xml:space="preserve"> Month Period Ending December 31, </v>
      </c>
      <c r="B3" s="383"/>
      <c r="C3" s="383"/>
      <c r="D3" s="383"/>
      <c r="E3" s="383"/>
      <c r="F3" s="383"/>
      <c r="G3" s="383"/>
      <c r="H3" s="383"/>
      <c r="I3" s="383"/>
      <c r="J3" s="383"/>
      <c r="K3" s="383"/>
      <c r="L3" s="383"/>
      <c r="M3" s="383"/>
      <c r="N3" s="383"/>
    </row>
    <row r="4" spans="1:14" ht="13" x14ac:dyDescent="0.3">
      <c r="A4" s="383" t="s">
        <v>206</v>
      </c>
      <c r="B4" s="383"/>
      <c r="C4" s="383"/>
      <c r="D4" s="383"/>
      <c r="E4" s="383"/>
      <c r="F4" s="383"/>
      <c r="G4" s="383"/>
      <c r="H4" s="383"/>
      <c r="I4" s="383"/>
      <c r="J4" s="383"/>
      <c r="K4" s="383"/>
      <c r="L4" s="383"/>
      <c r="M4" s="383"/>
      <c r="N4" s="383"/>
    </row>
    <row r="5" spans="1:14" ht="13" x14ac:dyDescent="0.3">
      <c r="A5" s="126"/>
      <c r="B5" s="126"/>
      <c r="C5" s="126"/>
      <c r="D5" s="126"/>
      <c r="E5" s="126"/>
      <c r="F5" s="126"/>
      <c r="G5" s="126"/>
      <c r="H5" s="126"/>
      <c r="I5" s="126"/>
      <c r="J5" s="126"/>
      <c r="K5" s="126"/>
      <c r="L5" s="355"/>
      <c r="M5" s="126"/>
      <c r="N5" s="71"/>
    </row>
    <row r="6" spans="1:14" ht="13" x14ac:dyDescent="0.3">
      <c r="A6" s="71"/>
      <c r="B6" s="71"/>
      <c r="C6" s="71"/>
      <c r="D6" s="71"/>
      <c r="E6" s="68"/>
      <c r="F6" s="71"/>
      <c r="G6" s="71"/>
      <c r="H6" s="71"/>
      <c r="I6" s="71"/>
      <c r="J6" s="68"/>
      <c r="K6" s="68"/>
      <c r="L6" s="68"/>
      <c r="M6" s="68"/>
      <c r="N6" s="71"/>
    </row>
    <row r="7" spans="1:14" ht="53.25" customHeight="1" x14ac:dyDescent="0.3">
      <c r="A7" s="74" t="s">
        <v>59</v>
      </c>
      <c r="B7" s="74" t="s">
        <v>60</v>
      </c>
      <c r="C7" s="75" t="s">
        <v>209</v>
      </c>
      <c r="D7" s="75" t="s">
        <v>12</v>
      </c>
      <c r="E7" s="75" t="str">
        <f>"Change in "&amp;'IRA-7 Direct Current Plant'!E7</f>
        <v>Change in Gross Plant As of 12/31/</v>
      </c>
      <c r="F7" s="75" t="str">
        <f>"Depreciation Rate per GUD No. " &amp; 'IRA-1 General Info'!B62</f>
        <v xml:space="preserve">Depreciation Rate per GUD No. </v>
      </c>
      <c r="G7" s="75" t="s">
        <v>11</v>
      </c>
      <c r="H7" s="75" t="s">
        <v>8</v>
      </c>
      <c r="I7" s="75" t="s">
        <v>80</v>
      </c>
      <c r="J7" s="75" t="s">
        <v>180</v>
      </c>
      <c r="K7" s="75" t="s">
        <v>201</v>
      </c>
      <c r="L7" s="75" t="s">
        <v>430</v>
      </c>
      <c r="M7" s="75" t="s">
        <v>202</v>
      </c>
      <c r="N7" s="261" t="s">
        <v>199</v>
      </c>
    </row>
    <row r="8" spans="1:14" s="81" customFormat="1" x14ac:dyDescent="0.25">
      <c r="A8" s="89" t="s">
        <v>1</v>
      </c>
      <c r="B8" s="78" t="s">
        <v>2</v>
      </c>
      <c r="C8" s="78" t="s">
        <v>3</v>
      </c>
      <c r="D8" s="78" t="s">
        <v>4</v>
      </c>
      <c r="E8" s="78" t="s">
        <v>5</v>
      </c>
      <c r="F8" s="78" t="s">
        <v>6</v>
      </c>
      <c r="G8" s="78" t="s">
        <v>7</v>
      </c>
      <c r="H8" s="78" t="s">
        <v>61</v>
      </c>
      <c r="I8" s="78" t="s">
        <v>62</v>
      </c>
      <c r="J8" s="78" t="s">
        <v>63</v>
      </c>
      <c r="K8" s="78" t="s">
        <v>64</v>
      </c>
      <c r="L8" s="78" t="s">
        <v>203</v>
      </c>
      <c r="M8" s="78" t="s">
        <v>204</v>
      </c>
      <c r="N8" s="89" t="s">
        <v>431</v>
      </c>
    </row>
    <row r="9" spans="1:14" s="107" customFormat="1" x14ac:dyDescent="0.25">
      <c r="A9" s="108"/>
      <c r="B9" s="111"/>
      <c r="C9" s="111"/>
      <c r="D9" s="111"/>
      <c r="E9" s="111"/>
      <c r="G9" s="111"/>
      <c r="H9" s="111"/>
      <c r="I9" s="263" t="s">
        <v>339</v>
      </c>
      <c r="J9" s="111"/>
      <c r="K9" s="263" t="s">
        <v>340</v>
      </c>
      <c r="L9" s="169" t="s">
        <v>432</v>
      </c>
      <c r="M9" s="263" t="s">
        <v>205</v>
      </c>
      <c r="N9" s="263" t="s">
        <v>200</v>
      </c>
    </row>
    <row r="10" spans="1:14" x14ac:dyDescent="0.25">
      <c r="E10" s="70"/>
      <c r="G10" s="81"/>
      <c r="I10" s="81"/>
      <c r="J10" s="70"/>
      <c r="K10" s="70"/>
      <c r="L10" s="70"/>
      <c r="M10" s="70"/>
    </row>
    <row r="11" spans="1:14" ht="13" x14ac:dyDescent="0.3">
      <c r="A11" s="89">
        <v>11</v>
      </c>
      <c r="C11" s="126" t="s">
        <v>65</v>
      </c>
      <c r="D11" s="126"/>
      <c r="E11" s="70"/>
      <c r="F11" s="81"/>
      <c r="G11" s="81"/>
      <c r="I11" s="81"/>
      <c r="J11" s="81"/>
      <c r="K11" s="81"/>
      <c r="L11" s="81"/>
      <c r="M11" s="81"/>
    </row>
    <row r="12" spans="1:14" ht="13" x14ac:dyDescent="0.3">
      <c r="A12" s="89">
        <v>12</v>
      </c>
      <c r="B12" s="80">
        <v>301</v>
      </c>
      <c r="C12" s="87" t="s">
        <v>182</v>
      </c>
      <c r="D12" s="126"/>
      <c r="E12" s="240">
        <f>'IRA-10 Alloc. Current Plant'!E12-'IRA-9 Alloc. Initial Plant '!E12</f>
        <v>0</v>
      </c>
      <c r="F12" s="254">
        <f>'IRA-9 Alloc. Initial Plant '!F12</f>
        <v>0</v>
      </c>
      <c r="G12" s="234">
        <f>'IRA-10 Alloc. Current Plant'!G12-'IRA-9 Alloc. Initial Plant '!G12</f>
        <v>0</v>
      </c>
      <c r="H12" s="234">
        <f>'IRA-10 Alloc. Current Plant'!H12-'IRA-9 Alloc. Initial Plant '!H12</f>
        <v>0</v>
      </c>
      <c r="I12" s="234">
        <f>E12-H12</f>
        <v>0</v>
      </c>
      <c r="J12" s="254">
        <f>'IRA-9 Alloc. Initial Plant '!J12</f>
        <v>0</v>
      </c>
      <c r="K12" s="240">
        <f>E12*J12</f>
        <v>0</v>
      </c>
      <c r="L12" s="240">
        <f>G12*J12</f>
        <v>0</v>
      </c>
      <c r="M12" s="240">
        <f>H12*J12</f>
        <v>0</v>
      </c>
      <c r="N12" s="247">
        <f>I12*J12</f>
        <v>0</v>
      </c>
    </row>
    <row r="13" spans="1:14" ht="13" x14ac:dyDescent="0.3">
      <c r="A13" s="89">
        <v>13</v>
      </c>
      <c r="B13" s="80">
        <v>302</v>
      </c>
      <c r="C13" s="87" t="s">
        <v>183</v>
      </c>
      <c r="D13" s="126"/>
      <c r="E13" s="257">
        <f>'IRA-10 Alloc. Current Plant'!E13-'IRA-9 Alloc. Initial Plant '!E13</f>
        <v>0</v>
      </c>
      <c r="F13" s="254">
        <f>'IRA-9 Alloc. Initial Plant '!F13</f>
        <v>0</v>
      </c>
      <c r="G13" s="258">
        <f>'IRA-10 Alloc. Current Plant'!G13-'IRA-9 Alloc. Initial Plant '!G13</f>
        <v>0</v>
      </c>
      <c r="H13" s="258">
        <f>'IRA-10 Alloc. Current Plant'!H13-'IRA-9 Alloc. Initial Plant '!H13</f>
        <v>0</v>
      </c>
      <c r="I13" s="258">
        <f>E13-H13</f>
        <v>0</v>
      </c>
      <c r="J13" s="254">
        <f>'IRA-9 Alloc. Initial Plant '!J13</f>
        <v>0</v>
      </c>
      <c r="K13" s="257">
        <f t="shared" ref="K13:K53" si="0">E13*J13</f>
        <v>0</v>
      </c>
      <c r="L13" s="257">
        <f t="shared" ref="L13:L14" si="1">G13*J13</f>
        <v>0</v>
      </c>
      <c r="M13" s="257">
        <f t="shared" ref="M13:M53" si="2">H13*J13</f>
        <v>0</v>
      </c>
      <c r="N13" s="260">
        <f t="shared" ref="N13:N53" si="3">I13*J13</f>
        <v>0</v>
      </c>
    </row>
    <row r="14" spans="1:14" x14ac:dyDescent="0.25">
      <c r="A14" s="89">
        <v>14</v>
      </c>
      <c r="B14" s="80">
        <v>303</v>
      </c>
      <c r="C14" s="82" t="s">
        <v>186</v>
      </c>
      <c r="D14" s="82"/>
      <c r="E14" s="257">
        <f>'IRA-10 Alloc. Current Plant'!E14-'IRA-9 Alloc. Initial Plant '!E14</f>
        <v>0</v>
      </c>
      <c r="F14" s="254">
        <f>'IRA-9 Alloc. Initial Plant '!F14</f>
        <v>0</v>
      </c>
      <c r="G14" s="259">
        <f>'IRA-10 Alloc. Current Plant'!G14-'IRA-9 Alloc. Initial Plant '!G14</f>
        <v>0</v>
      </c>
      <c r="H14" s="259">
        <f>'IRA-10 Alloc. Current Plant'!H14-'IRA-9 Alloc. Initial Plant '!H14</f>
        <v>0</v>
      </c>
      <c r="I14" s="259">
        <f>E14-H14</f>
        <v>0</v>
      </c>
      <c r="J14" s="254">
        <f>'IRA-9 Alloc. Initial Plant '!J14</f>
        <v>0</v>
      </c>
      <c r="K14" s="257">
        <f t="shared" si="0"/>
        <v>0</v>
      </c>
      <c r="L14" s="257">
        <f t="shared" si="1"/>
        <v>0</v>
      </c>
      <c r="M14" s="257">
        <f t="shared" si="2"/>
        <v>0</v>
      </c>
      <c r="N14" s="260">
        <f t="shared" si="3"/>
        <v>0</v>
      </c>
    </row>
    <row r="15" spans="1:14" ht="13" x14ac:dyDescent="0.3">
      <c r="A15" s="89">
        <v>15</v>
      </c>
      <c r="B15" s="80"/>
      <c r="C15" s="126" t="s">
        <v>67</v>
      </c>
      <c r="D15" s="82"/>
      <c r="E15" s="319">
        <f>SUM(E12:E14)</f>
        <v>0</v>
      </c>
      <c r="F15" s="254"/>
      <c r="G15" s="319">
        <f t="shared" ref="G15:H15" si="4">SUM(G12:G14)</f>
        <v>0</v>
      </c>
      <c r="H15" s="319">
        <f t="shared" si="4"/>
        <v>0</v>
      </c>
      <c r="I15" s="319">
        <f>SUM(I12:I14)</f>
        <v>0</v>
      </c>
      <c r="J15" s="254"/>
      <c r="K15" s="319">
        <f t="shared" ref="K15:N15" si="5">SUM(K12:K14)</f>
        <v>0</v>
      </c>
      <c r="L15" s="319">
        <f t="shared" si="5"/>
        <v>0</v>
      </c>
      <c r="M15" s="319">
        <f t="shared" si="5"/>
        <v>0</v>
      </c>
      <c r="N15" s="319">
        <f t="shared" si="5"/>
        <v>0</v>
      </c>
    </row>
    <row r="16" spans="1:14" x14ac:dyDescent="0.25">
      <c r="A16" s="89">
        <v>16</v>
      </c>
      <c r="B16" s="80"/>
      <c r="C16" s="82"/>
      <c r="D16" s="82"/>
      <c r="E16" s="30"/>
      <c r="F16" s="254"/>
      <c r="G16" s="30"/>
      <c r="H16" s="30"/>
      <c r="I16" s="30"/>
      <c r="J16" s="254"/>
      <c r="K16" s="257"/>
      <c r="L16" s="257"/>
      <c r="M16" s="257"/>
      <c r="N16" s="247"/>
    </row>
    <row r="17" spans="1:14" ht="13" x14ac:dyDescent="0.3">
      <c r="A17" s="89">
        <v>17</v>
      </c>
      <c r="B17" s="80"/>
      <c r="C17" s="126" t="s">
        <v>70</v>
      </c>
      <c r="D17" s="126"/>
      <c r="E17" s="86"/>
      <c r="F17" s="254"/>
      <c r="G17" s="86"/>
      <c r="H17" s="86"/>
      <c r="I17" s="86"/>
      <c r="J17" s="254"/>
      <c r="K17" s="257"/>
      <c r="L17" s="257"/>
      <c r="M17" s="257"/>
      <c r="N17" s="247"/>
    </row>
    <row r="18" spans="1:14" x14ac:dyDescent="0.25">
      <c r="A18" s="89">
        <v>18</v>
      </c>
      <c r="B18" s="80" t="s">
        <v>71</v>
      </c>
      <c r="C18" s="82" t="s">
        <v>184</v>
      </c>
      <c r="D18" s="82"/>
      <c r="E18" s="316">
        <f>'IRA-10 Alloc. Current Plant'!E18-'IRA-9 Alloc. Initial Plant '!E18</f>
        <v>0</v>
      </c>
      <c r="F18" s="254">
        <f>'IRA-9 Alloc. Initial Plant '!F18</f>
        <v>0</v>
      </c>
      <c r="G18" s="316">
        <f>'IRA-10 Alloc. Current Plant'!G18-'IRA-9 Alloc. Initial Plant '!G18</f>
        <v>0</v>
      </c>
      <c r="H18" s="316">
        <f>'IRA-10 Alloc. Current Plant'!H18-'IRA-9 Alloc. Initial Plant '!H18</f>
        <v>0</v>
      </c>
      <c r="I18" s="316">
        <f t="shared" ref="I18:I24" si="6">E18-H18</f>
        <v>0</v>
      </c>
      <c r="J18" s="254">
        <f>'IRA-9 Alloc. Initial Plant '!J18</f>
        <v>0</v>
      </c>
      <c r="K18" s="240">
        <f t="shared" si="0"/>
        <v>0</v>
      </c>
      <c r="L18" s="240">
        <f>G18*J18</f>
        <v>0</v>
      </c>
      <c r="M18" s="240">
        <f t="shared" si="2"/>
        <v>0</v>
      </c>
      <c r="N18" s="247">
        <f t="shared" si="3"/>
        <v>0</v>
      </c>
    </row>
    <row r="19" spans="1:14" x14ac:dyDescent="0.25">
      <c r="A19" s="89">
        <v>19</v>
      </c>
      <c r="B19" s="80">
        <v>366</v>
      </c>
      <c r="C19" s="82" t="s">
        <v>68</v>
      </c>
      <c r="D19" s="82"/>
      <c r="E19" s="109">
        <f>'IRA-10 Alloc. Current Plant'!E19-'IRA-9 Alloc. Initial Plant '!E19</f>
        <v>0</v>
      </c>
      <c r="F19" s="254">
        <f>'IRA-9 Alloc. Initial Plant '!F19</f>
        <v>0</v>
      </c>
      <c r="G19" s="99">
        <f>'IRA-10 Alloc. Current Plant'!G19-'IRA-9 Alloc. Initial Plant '!G19</f>
        <v>0</v>
      </c>
      <c r="H19" s="99">
        <f>'IRA-10 Alloc. Current Plant'!H19-'IRA-9 Alloc. Initial Plant '!H19</f>
        <v>0</v>
      </c>
      <c r="I19" s="99">
        <f t="shared" si="6"/>
        <v>0</v>
      </c>
      <c r="J19" s="254">
        <f>'IRA-9 Alloc. Initial Plant '!J19</f>
        <v>0</v>
      </c>
      <c r="K19" s="257">
        <f t="shared" si="0"/>
        <v>0</v>
      </c>
      <c r="L19" s="257">
        <f t="shared" ref="L19:L24" si="7">G19*J19</f>
        <v>0</v>
      </c>
      <c r="M19" s="257">
        <f t="shared" si="2"/>
        <v>0</v>
      </c>
      <c r="N19" s="260">
        <f t="shared" si="3"/>
        <v>0</v>
      </c>
    </row>
    <row r="20" spans="1:14" x14ac:dyDescent="0.25">
      <c r="A20" s="89">
        <v>20</v>
      </c>
      <c r="B20" s="80">
        <v>367</v>
      </c>
      <c r="C20" s="82" t="s">
        <v>72</v>
      </c>
      <c r="D20" s="82"/>
      <c r="E20" s="109">
        <f>'IRA-10 Alloc. Current Plant'!E20-'IRA-9 Alloc. Initial Plant '!E20</f>
        <v>0</v>
      </c>
      <c r="F20" s="254">
        <f>'IRA-9 Alloc. Initial Plant '!F20</f>
        <v>0</v>
      </c>
      <c r="G20" s="99">
        <f>'IRA-10 Alloc. Current Plant'!G20-'IRA-9 Alloc. Initial Plant '!G20</f>
        <v>0</v>
      </c>
      <c r="H20" s="99">
        <f>'IRA-10 Alloc. Current Plant'!H20-'IRA-9 Alloc. Initial Plant '!H20</f>
        <v>0</v>
      </c>
      <c r="I20" s="99">
        <f t="shared" si="6"/>
        <v>0</v>
      </c>
      <c r="J20" s="254">
        <f>'IRA-9 Alloc. Initial Plant '!J20</f>
        <v>0</v>
      </c>
      <c r="K20" s="257">
        <f t="shared" si="0"/>
        <v>0</v>
      </c>
      <c r="L20" s="257">
        <f t="shared" si="7"/>
        <v>0</v>
      </c>
      <c r="M20" s="257">
        <f t="shared" si="2"/>
        <v>0</v>
      </c>
      <c r="N20" s="260">
        <f t="shared" si="3"/>
        <v>0</v>
      </c>
    </row>
    <row r="21" spans="1:14" x14ac:dyDescent="0.25">
      <c r="A21" s="89">
        <v>21</v>
      </c>
      <c r="B21" s="80">
        <v>368</v>
      </c>
      <c r="C21" s="82" t="s">
        <v>69</v>
      </c>
      <c r="D21" s="82"/>
      <c r="E21" s="109">
        <f>'IRA-10 Alloc. Current Plant'!E21-'IRA-9 Alloc. Initial Plant '!E21</f>
        <v>0</v>
      </c>
      <c r="F21" s="254">
        <f>'IRA-9 Alloc. Initial Plant '!F21</f>
        <v>0</v>
      </c>
      <c r="G21" s="313">
        <f>'IRA-10 Alloc. Current Plant'!G21-'IRA-9 Alloc. Initial Plant '!G21</f>
        <v>0</v>
      </c>
      <c r="H21" s="313">
        <f>'IRA-10 Alloc. Current Plant'!H21-'IRA-9 Alloc. Initial Plant '!H21</f>
        <v>0</v>
      </c>
      <c r="I21" s="99">
        <f t="shared" si="6"/>
        <v>0</v>
      </c>
      <c r="J21" s="254">
        <f>'IRA-9 Alloc. Initial Plant '!J21</f>
        <v>0</v>
      </c>
      <c r="K21" s="257">
        <f t="shared" si="0"/>
        <v>0</v>
      </c>
      <c r="L21" s="257">
        <f t="shared" si="7"/>
        <v>0</v>
      </c>
      <c r="M21" s="257">
        <f t="shared" si="2"/>
        <v>0</v>
      </c>
      <c r="N21" s="260">
        <f t="shared" si="3"/>
        <v>0</v>
      </c>
    </row>
    <row r="22" spans="1:14" x14ac:dyDescent="0.25">
      <c r="A22" s="89">
        <v>22</v>
      </c>
      <c r="B22" s="80">
        <v>369</v>
      </c>
      <c r="C22" s="82" t="s">
        <v>75</v>
      </c>
      <c r="D22" s="82"/>
      <c r="E22" s="109">
        <f>'IRA-10 Alloc. Current Plant'!E22-'IRA-9 Alloc. Initial Plant '!E22</f>
        <v>0</v>
      </c>
      <c r="F22" s="254">
        <f>'IRA-9 Alloc. Initial Plant '!F22</f>
        <v>0</v>
      </c>
      <c r="G22" s="313">
        <f>'IRA-10 Alloc. Current Plant'!G22-'IRA-9 Alloc. Initial Plant '!G22</f>
        <v>0</v>
      </c>
      <c r="H22" s="313">
        <f>'IRA-10 Alloc. Current Plant'!H22-'IRA-9 Alloc. Initial Plant '!H22</f>
        <v>0</v>
      </c>
      <c r="I22" s="99">
        <f t="shared" si="6"/>
        <v>0</v>
      </c>
      <c r="J22" s="254">
        <f>'IRA-9 Alloc. Initial Plant '!J22</f>
        <v>0</v>
      </c>
      <c r="K22" s="257">
        <f t="shared" si="0"/>
        <v>0</v>
      </c>
      <c r="L22" s="257">
        <f t="shared" si="7"/>
        <v>0</v>
      </c>
      <c r="M22" s="257">
        <f t="shared" si="2"/>
        <v>0</v>
      </c>
      <c r="N22" s="260">
        <f t="shared" si="3"/>
        <v>0</v>
      </c>
    </row>
    <row r="23" spans="1:14" x14ac:dyDescent="0.25">
      <c r="A23" s="89">
        <v>23</v>
      </c>
      <c r="B23" s="80">
        <v>370</v>
      </c>
      <c r="C23" s="82" t="s">
        <v>73</v>
      </c>
      <c r="D23" s="82"/>
      <c r="E23" s="109">
        <f>'IRA-10 Alloc. Current Plant'!E23-'IRA-9 Alloc. Initial Plant '!E23</f>
        <v>0</v>
      </c>
      <c r="F23" s="254">
        <f>'IRA-9 Alloc. Initial Plant '!F23</f>
        <v>0</v>
      </c>
      <c r="G23" s="313">
        <f>'IRA-10 Alloc. Current Plant'!G23-'IRA-9 Alloc. Initial Plant '!G23</f>
        <v>0</v>
      </c>
      <c r="H23" s="313">
        <f>'IRA-10 Alloc. Current Plant'!H23-'IRA-9 Alloc. Initial Plant '!H23</f>
        <v>0</v>
      </c>
      <c r="I23" s="99">
        <f t="shared" si="6"/>
        <v>0</v>
      </c>
      <c r="J23" s="254">
        <f>'IRA-9 Alloc. Initial Plant '!J23</f>
        <v>0</v>
      </c>
      <c r="K23" s="257">
        <f t="shared" si="0"/>
        <v>0</v>
      </c>
      <c r="L23" s="257">
        <f t="shared" si="7"/>
        <v>0</v>
      </c>
      <c r="M23" s="257">
        <f t="shared" si="2"/>
        <v>0</v>
      </c>
      <c r="N23" s="260">
        <f t="shared" si="3"/>
        <v>0</v>
      </c>
    </row>
    <row r="24" spans="1:14" x14ac:dyDescent="0.25">
      <c r="A24" s="89">
        <v>24</v>
      </c>
      <c r="B24" s="80">
        <v>371</v>
      </c>
      <c r="C24" s="82" t="s">
        <v>66</v>
      </c>
      <c r="D24" s="82"/>
      <c r="E24" s="109">
        <f>'IRA-10 Alloc. Current Plant'!E24-'IRA-9 Alloc. Initial Plant '!E24</f>
        <v>0</v>
      </c>
      <c r="F24" s="254">
        <f>'IRA-9 Alloc. Initial Plant '!F24</f>
        <v>0</v>
      </c>
      <c r="G24" s="313">
        <f>'IRA-10 Alloc. Current Plant'!G24-'IRA-9 Alloc. Initial Plant '!G24</f>
        <v>0</v>
      </c>
      <c r="H24" s="313">
        <f>'IRA-10 Alloc. Current Plant'!H24-'IRA-9 Alloc. Initial Plant '!H24</f>
        <v>0</v>
      </c>
      <c r="I24" s="99">
        <f t="shared" si="6"/>
        <v>0</v>
      </c>
      <c r="J24" s="254">
        <f>'IRA-9 Alloc. Initial Plant '!J24</f>
        <v>0</v>
      </c>
      <c r="K24" s="257">
        <f t="shared" si="0"/>
        <v>0</v>
      </c>
      <c r="L24" s="257">
        <f t="shared" si="7"/>
        <v>0</v>
      </c>
      <c r="M24" s="257">
        <f t="shared" si="2"/>
        <v>0</v>
      </c>
      <c r="N24" s="260">
        <f t="shared" si="3"/>
        <v>0</v>
      </c>
    </row>
    <row r="25" spans="1:14" ht="13" x14ac:dyDescent="0.3">
      <c r="A25" s="89">
        <v>25</v>
      </c>
      <c r="B25" s="80"/>
      <c r="C25" s="126" t="s">
        <v>67</v>
      </c>
      <c r="D25" s="126"/>
      <c r="E25" s="319">
        <f>SUM(E18:E24)</f>
        <v>0</v>
      </c>
      <c r="F25" s="254"/>
      <c r="G25" s="319">
        <f>SUM(G18:G24)</f>
        <v>0</v>
      </c>
      <c r="H25" s="319">
        <f>SUM(H18:H24)</f>
        <v>0</v>
      </c>
      <c r="I25" s="319">
        <f>SUM(I18:I24)</f>
        <v>0</v>
      </c>
      <c r="J25" s="254"/>
      <c r="K25" s="319">
        <f t="shared" ref="K25:N25" si="8">SUM(K18:K24)</f>
        <v>0</v>
      </c>
      <c r="L25" s="319"/>
      <c r="M25" s="319">
        <f t="shared" si="8"/>
        <v>0</v>
      </c>
      <c r="N25" s="319">
        <f t="shared" si="8"/>
        <v>0</v>
      </c>
    </row>
    <row r="26" spans="1:14" x14ac:dyDescent="0.25">
      <c r="A26" s="89">
        <v>26</v>
      </c>
      <c r="E26" s="88"/>
      <c r="F26" s="254"/>
      <c r="G26" s="88"/>
      <c r="H26" s="88"/>
      <c r="I26" s="88"/>
      <c r="J26" s="254"/>
      <c r="K26" s="257"/>
      <c r="L26" s="257"/>
      <c r="M26" s="257"/>
      <c r="N26" s="247"/>
    </row>
    <row r="27" spans="1:14" ht="13" x14ac:dyDescent="0.3">
      <c r="A27" s="89">
        <v>27</v>
      </c>
      <c r="B27" s="81"/>
      <c r="C27" s="125" t="s">
        <v>74</v>
      </c>
      <c r="E27" s="88"/>
      <c r="F27" s="254"/>
      <c r="G27" s="88"/>
      <c r="H27" s="88"/>
      <c r="I27" s="88"/>
      <c r="J27" s="254"/>
      <c r="K27" s="257"/>
      <c r="L27" s="257"/>
      <c r="M27" s="257"/>
      <c r="N27" s="247"/>
    </row>
    <row r="28" spans="1:14" x14ac:dyDescent="0.25">
      <c r="A28" s="89">
        <v>28</v>
      </c>
      <c r="B28" s="89">
        <v>374</v>
      </c>
      <c r="C28" s="90" t="s">
        <v>185</v>
      </c>
      <c r="E28" s="328">
        <f>'IRA-10 Alloc. Current Plant'!E28-'IRA-9 Alloc. Initial Plant '!E28</f>
        <v>0</v>
      </c>
      <c r="F28" s="254">
        <f>'IRA-9 Alloc. Initial Plant '!F28</f>
        <v>0</v>
      </c>
      <c r="G28" s="240">
        <f>'IRA-10 Alloc. Current Plant'!G28-'IRA-9 Alloc. Initial Plant '!G28</f>
        <v>0</v>
      </c>
      <c r="H28" s="240">
        <f>'IRA-10 Alloc. Current Plant'!H28-'IRA-9 Alloc. Initial Plant '!H28</f>
        <v>0</v>
      </c>
      <c r="I28" s="316">
        <f t="shared" ref="I28:I39" si="9">E28-H28</f>
        <v>0</v>
      </c>
      <c r="J28" s="254">
        <f>'IRA-9 Alloc. Initial Plant '!J28</f>
        <v>0</v>
      </c>
      <c r="K28" s="240">
        <f t="shared" si="0"/>
        <v>0</v>
      </c>
      <c r="L28" s="240">
        <f>G28*J28</f>
        <v>0</v>
      </c>
      <c r="M28" s="240">
        <f t="shared" si="2"/>
        <v>0</v>
      </c>
      <c r="N28" s="247">
        <f t="shared" si="3"/>
        <v>0</v>
      </c>
    </row>
    <row r="29" spans="1:14" x14ac:dyDescent="0.25">
      <c r="A29" s="89">
        <v>29</v>
      </c>
      <c r="B29" s="89">
        <v>375</v>
      </c>
      <c r="C29" s="90" t="s">
        <v>68</v>
      </c>
      <c r="E29" s="101">
        <f>'IRA-10 Alloc. Current Plant'!E29-'IRA-9 Alloc. Initial Plant '!E29</f>
        <v>0</v>
      </c>
      <c r="F29" s="254">
        <f>'IRA-9 Alloc. Initial Plant '!F29</f>
        <v>0</v>
      </c>
      <c r="G29" s="101">
        <f>'IRA-10 Alloc. Current Plant'!G29-'IRA-9 Alloc. Initial Plant '!G29</f>
        <v>0</v>
      </c>
      <c r="H29" s="101">
        <f>'IRA-10 Alloc. Current Plant'!H29-'IRA-9 Alloc. Initial Plant '!H29</f>
        <v>0</v>
      </c>
      <c r="I29" s="99">
        <f t="shared" si="9"/>
        <v>0</v>
      </c>
      <c r="J29" s="254">
        <f>'IRA-9 Alloc. Initial Plant '!J29</f>
        <v>0</v>
      </c>
      <c r="K29" s="257">
        <f t="shared" si="0"/>
        <v>0</v>
      </c>
      <c r="L29" s="257">
        <f t="shared" ref="L29:L39" si="10">G29*J29</f>
        <v>0</v>
      </c>
      <c r="M29" s="257">
        <f t="shared" si="2"/>
        <v>0</v>
      </c>
      <c r="N29" s="260">
        <f t="shared" si="3"/>
        <v>0</v>
      </c>
    </row>
    <row r="30" spans="1:14" x14ac:dyDescent="0.25">
      <c r="A30" s="89">
        <v>30</v>
      </c>
      <c r="B30" s="89">
        <v>376</v>
      </c>
      <c r="C30" s="90" t="s">
        <v>72</v>
      </c>
      <c r="E30" s="101">
        <f>'IRA-10 Alloc. Current Plant'!E30-'IRA-9 Alloc. Initial Plant '!E30</f>
        <v>0</v>
      </c>
      <c r="F30" s="254">
        <f>'IRA-9 Alloc. Initial Plant '!F30</f>
        <v>0</v>
      </c>
      <c r="G30" s="101">
        <f>'IRA-10 Alloc. Current Plant'!G30-'IRA-9 Alloc. Initial Plant '!G30</f>
        <v>0</v>
      </c>
      <c r="H30" s="101">
        <f>'IRA-10 Alloc. Current Plant'!H30-'IRA-9 Alloc. Initial Plant '!H30</f>
        <v>0</v>
      </c>
      <c r="I30" s="99">
        <f t="shared" si="9"/>
        <v>0</v>
      </c>
      <c r="J30" s="254">
        <f>'IRA-9 Alloc. Initial Plant '!J30</f>
        <v>0</v>
      </c>
      <c r="K30" s="257">
        <f t="shared" si="0"/>
        <v>0</v>
      </c>
      <c r="L30" s="257">
        <f t="shared" si="10"/>
        <v>0</v>
      </c>
      <c r="M30" s="257">
        <f t="shared" si="2"/>
        <v>0</v>
      </c>
      <c r="N30" s="260">
        <f t="shared" si="3"/>
        <v>0</v>
      </c>
    </row>
    <row r="31" spans="1:14" x14ac:dyDescent="0.25">
      <c r="A31" s="89">
        <v>31</v>
      </c>
      <c r="B31" s="89">
        <v>377</v>
      </c>
      <c r="C31" s="90" t="s">
        <v>69</v>
      </c>
      <c r="E31" s="101">
        <f>'IRA-10 Alloc. Current Plant'!E31-'IRA-9 Alloc. Initial Plant '!E31</f>
        <v>0</v>
      </c>
      <c r="F31" s="254">
        <f>'IRA-9 Alloc. Initial Plant '!F31</f>
        <v>0</v>
      </c>
      <c r="G31" s="101">
        <f>'IRA-10 Alloc. Current Plant'!G31-'IRA-9 Alloc. Initial Plant '!G31</f>
        <v>0</v>
      </c>
      <c r="H31" s="101">
        <f>'IRA-10 Alloc. Current Plant'!H31-'IRA-9 Alloc. Initial Plant '!H31</f>
        <v>0</v>
      </c>
      <c r="I31" s="99">
        <f t="shared" si="9"/>
        <v>0</v>
      </c>
      <c r="J31" s="254">
        <f>'IRA-9 Alloc. Initial Plant '!J31</f>
        <v>0</v>
      </c>
      <c r="K31" s="257">
        <f t="shared" si="0"/>
        <v>0</v>
      </c>
      <c r="L31" s="257">
        <f t="shared" si="10"/>
        <v>0</v>
      </c>
      <c r="M31" s="257">
        <f t="shared" si="2"/>
        <v>0</v>
      </c>
      <c r="N31" s="260">
        <f t="shared" si="3"/>
        <v>0</v>
      </c>
    </row>
    <row r="32" spans="1:14" x14ac:dyDescent="0.25">
      <c r="A32" s="89">
        <v>32</v>
      </c>
      <c r="B32" s="89">
        <v>378</v>
      </c>
      <c r="C32" s="90" t="s">
        <v>187</v>
      </c>
      <c r="E32" s="101">
        <f>'IRA-10 Alloc. Current Plant'!E32-'IRA-9 Alloc. Initial Plant '!E32</f>
        <v>0</v>
      </c>
      <c r="F32" s="254">
        <f>'IRA-9 Alloc. Initial Plant '!F32</f>
        <v>0</v>
      </c>
      <c r="G32" s="101">
        <f>'IRA-10 Alloc. Current Plant'!G32-'IRA-9 Alloc. Initial Plant '!G32</f>
        <v>0</v>
      </c>
      <c r="H32" s="101">
        <f>'IRA-10 Alloc. Current Plant'!H32-'IRA-9 Alloc. Initial Plant '!H32</f>
        <v>0</v>
      </c>
      <c r="I32" s="99">
        <f t="shared" si="9"/>
        <v>0</v>
      </c>
      <c r="J32" s="254">
        <f>'IRA-9 Alloc. Initial Plant '!J32</f>
        <v>0</v>
      </c>
      <c r="K32" s="257">
        <f t="shared" si="0"/>
        <v>0</v>
      </c>
      <c r="L32" s="257">
        <f t="shared" si="10"/>
        <v>0</v>
      </c>
      <c r="M32" s="257">
        <f t="shared" si="2"/>
        <v>0</v>
      </c>
      <c r="N32" s="260">
        <f t="shared" si="3"/>
        <v>0</v>
      </c>
    </row>
    <row r="33" spans="1:14" x14ac:dyDescent="0.25">
      <c r="A33" s="89">
        <v>33</v>
      </c>
      <c r="B33" s="89">
        <v>379</v>
      </c>
      <c r="C33" s="90" t="s">
        <v>188</v>
      </c>
      <c r="E33" s="101">
        <f>'IRA-10 Alloc. Current Plant'!E33-'IRA-9 Alloc. Initial Plant '!E33</f>
        <v>0</v>
      </c>
      <c r="F33" s="254">
        <f>'IRA-9 Alloc. Initial Plant '!F33</f>
        <v>0</v>
      </c>
      <c r="G33" s="101">
        <f>'IRA-10 Alloc. Current Plant'!G33-'IRA-9 Alloc. Initial Plant '!G33</f>
        <v>0</v>
      </c>
      <c r="H33" s="101">
        <f>'IRA-10 Alloc. Current Plant'!H33-'IRA-9 Alloc. Initial Plant '!H33</f>
        <v>0</v>
      </c>
      <c r="I33" s="99">
        <f t="shared" si="9"/>
        <v>0</v>
      </c>
      <c r="J33" s="254">
        <f>'IRA-9 Alloc. Initial Plant '!J33</f>
        <v>0</v>
      </c>
      <c r="K33" s="257">
        <f t="shared" si="0"/>
        <v>0</v>
      </c>
      <c r="L33" s="257">
        <f t="shared" si="10"/>
        <v>0</v>
      </c>
      <c r="M33" s="257">
        <f t="shared" si="2"/>
        <v>0</v>
      </c>
      <c r="N33" s="260">
        <f t="shared" si="3"/>
        <v>0</v>
      </c>
    </row>
    <row r="34" spans="1:14" x14ac:dyDescent="0.25">
      <c r="A34" s="89">
        <v>34</v>
      </c>
      <c r="B34" s="89">
        <v>380</v>
      </c>
      <c r="C34" s="90" t="s">
        <v>76</v>
      </c>
      <c r="E34" s="101">
        <f>'IRA-10 Alloc. Current Plant'!E34-'IRA-9 Alloc. Initial Plant '!E34</f>
        <v>0</v>
      </c>
      <c r="F34" s="254">
        <f>'IRA-9 Alloc. Initial Plant '!F34</f>
        <v>0</v>
      </c>
      <c r="G34" s="101">
        <f>'IRA-10 Alloc. Current Plant'!G34-'IRA-9 Alloc. Initial Plant '!G34</f>
        <v>0</v>
      </c>
      <c r="H34" s="101">
        <f>'IRA-10 Alloc. Current Plant'!H34-'IRA-9 Alloc. Initial Plant '!H34</f>
        <v>0</v>
      </c>
      <c r="I34" s="99">
        <f t="shared" si="9"/>
        <v>0</v>
      </c>
      <c r="J34" s="254">
        <f>'IRA-9 Alloc. Initial Plant '!J34</f>
        <v>0</v>
      </c>
      <c r="K34" s="257">
        <f t="shared" si="0"/>
        <v>0</v>
      </c>
      <c r="L34" s="257">
        <f t="shared" si="10"/>
        <v>0</v>
      </c>
      <c r="M34" s="257">
        <f t="shared" si="2"/>
        <v>0</v>
      </c>
      <c r="N34" s="260">
        <f t="shared" si="3"/>
        <v>0</v>
      </c>
    </row>
    <row r="35" spans="1:14" x14ac:dyDescent="0.25">
      <c r="A35" s="89">
        <v>35</v>
      </c>
      <c r="B35" s="89">
        <v>381</v>
      </c>
      <c r="C35" s="90" t="s">
        <v>125</v>
      </c>
      <c r="E35" s="101">
        <f>'IRA-10 Alloc. Current Plant'!E35-'IRA-9 Alloc. Initial Plant '!E35</f>
        <v>0</v>
      </c>
      <c r="F35" s="254">
        <f>'IRA-9 Alloc. Initial Plant '!F35</f>
        <v>0</v>
      </c>
      <c r="G35" s="101">
        <f>'IRA-10 Alloc. Current Plant'!G35-'IRA-9 Alloc. Initial Plant '!G35</f>
        <v>0</v>
      </c>
      <c r="H35" s="101">
        <f>'IRA-10 Alloc. Current Plant'!H35-'IRA-9 Alloc. Initial Plant '!H35</f>
        <v>0</v>
      </c>
      <c r="I35" s="99">
        <f t="shared" si="9"/>
        <v>0</v>
      </c>
      <c r="J35" s="254">
        <f>'IRA-9 Alloc. Initial Plant '!J35</f>
        <v>0</v>
      </c>
      <c r="K35" s="257">
        <f t="shared" si="0"/>
        <v>0</v>
      </c>
      <c r="L35" s="257">
        <f t="shared" si="10"/>
        <v>0</v>
      </c>
      <c r="M35" s="257">
        <f t="shared" si="2"/>
        <v>0</v>
      </c>
      <c r="N35" s="260">
        <f t="shared" si="3"/>
        <v>0</v>
      </c>
    </row>
    <row r="36" spans="1:14" x14ac:dyDescent="0.25">
      <c r="A36" s="89">
        <v>36</v>
      </c>
      <c r="B36" s="170">
        <v>382</v>
      </c>
      <c r="C36" s="90" t="s">
        <v>126</v>
      </c>
      <c r="E36" s="101">
        <f>'IRA-10 Alloc. Current Plant'!E36-'IRA-9 Alloc. Initial Plant '!E36</f>
        <v>0</v>
      </c>
      <c r="F36" s="254">
        <f>'IRA-9 Alloc. Initial Plant '!F36</f>
        <v>0</v>
      </c>
      <c r="G36" s="101">
        <f>'IRA-10 Alloc. Current Plant'!G36-'IRA-9 Alloc. Initial Plant '!G36</f>
        <v>0</v>
      </c>
      <c r="H36" s="101">
        <f>'IRA-10 Alloc. Current Plant'!H36-'IRA-9 Alloc. Initial Plant '!H36</f>
        <v>0</v>
      </c>
      <c r="I36" s="99">
        <f t="shared" si="9"/>
        <v>0</v>
      </c>
      <c r="J36" s="254">
        <f>'IRA-9 Alloc. Initial Plant '!J36</f>
        <v>0</v>
      </c>
      <c r="K36" s="257">
        <f t="shared" si="0"/>
        <v>0</v>
      </c>
      <c r="L36" s="257">
        <f t="shared" si="10"/>
        <v>0</v>
      </c>
      <c r="M36" s="257">
        <f t="shared" si="2"/>
        <v>0</v>
      </c>
      <c r="N36" s="260">
        <f t="shared" si="3"/>
        <v>0</v>
      </c>
    </row>
    <row r="37" spans="1:14" x14ac:dyDescent="0.25">
      <c r="A37" s="89">
        <v>37</v>
      </c>
      <c r="B37" s="89">
        <v>383</v>
      </c>
      <c r="C37" s="90" t="s">
        <v>127</v>
      </c>
      <c r="E37" s="101">
        <f>'IRA-10 Alloc. Current Plant'!E37-'IRA-9 Alloc. Initial Plant '!E37</f>
        <v>0</v>
      </c>
      <c r="F37" s="254">
        <f>'IRA-9 Alloc. Initial Plant '!F37</f>
        <v>0</v>
      </c>
      <c r="G37" s="101">
        <f>'IRA-10 Alloc. Current Plant'!G37-'IRA-9 Alloc. Initial Plant '!G37</f>
        <v>0</v>
      </c>
      <c r="H37" s="101">
        <f>'IRA-10 Alloc. Current Plant'!H37-'IRA-9 Alloc. Initial Plant '!H37</f>
        <v>0</v>
      </c>
      <c r="I37" s="99">
        <f t="shared" si="9"/>
        <v>0</v>
      </c>
      <c r="J37" s="254">
        <f>'IRA-9 Alloc. Initial Plant '!J37</f>
        <v>0</v>
      </c>
      <c r="K37" s="257">
        <f t="shared" si="0"/>
        <v>0</v>
      </c>
      <c r="L37" s="257">
        <f t="shared" si="10"/>
        <v>0</v>
      </c>
      <c r="M37" s="257">
        <f t="shared" si="2"/>
        <v>0</v>
      </c>
      <c r="N37" s="260">
        <f t="shared" si="3"/>
        <v>0</v>
      </c>
    </row>
    <row r="38" spans="1:14" x14ac:dyDescent="0.25">
      <c r="A38" s="89">
        <v>38</v>
      </c>
      <c r="B38" s="89">
        <v>385</v>
      </c>
      <c r="C38" s="90" t="s">
        <v>189</v>
      </c>
      <c r="E38" s="101">
        <f>'IRA-10 Alloc. Current Plant'!E38-'IRA-9 Alloc. Initial Plant '!E38</f>
        <v>0</v>
      </c>
      <c r="F38" s="254">
        <f>'IRA-9 Alloc. Initial Plant '!F38</f>
        <v>0</v>
      </c>
      <c r="G38" s="101">
        <f>'IRA-10 Alloc. Current Plant'!G38-'IRA-9 Alloc. Initial Plant '!G38</f>
        <v>0</v>
      </c>
      <c r="H38" s="101">
        <f>'IRA-10 Alloc. Current Plant'!H38-'IRA-9 Alloc. Initial Plant '!H38</f>
        <v>0</v>
      </c>
      <c r="I38" s="99">
        <f t="shared" si="9"/>
        <v>0</v>
      </c>
      <c r="J38" s="254">
        <f>'IRA-9 Alloc. Initial Plant '!J38</f>
        <v>0</v>
      </c>
      <c r="K38" s="257">
        <f t="shared" si="0"/>
        <v>0</v>
      </c>
      <c r="L38" s="257">
        <f t="shared" si="10"/>
        <v>0</v>
      </c>
      <c r="M38" s="257">
        <f t="shared" si="2"/>
        <v>0</v>
      </c>
      <c r="N38" s="260">
        <f t="shared" si="3"/>
        <v>0</v>
      </c>
    </row>
    <row r="39" spans="1:14" x14ac:dyDescent="0.25">
      <c r="A39" s="89">
        <v>39</v>
      </c>
      <c r="B39" s="89" t="s">
        <v>77</v>
      </c>
      <c r="C39" s="90" t="s">
        <v>190</v>
      </c>
      <c r="E39" s="101">
        <f>'IRA-10 Alloc. Current Plant'!E39-'IRA-9 Alloc. Initial Plant '!E39</f>
        <v>0</v>
      </c>
      <c r="F39" s="254">
        <f>'IRA-9 Alloc. Initial Plant '!F39</f>
        <v>0</v>
      </c>
      <c r="G39" s="101">
        <f>'IRA-10 Alloc. Current Plant'!G39-'IRA-9 Alloc. Initial Plant '!G39</f>
        <v>0</v>
      </c>
      <c r="H39" s="101">
        <f>'IRA-10 Alloc. Current Plant'!H39-'IRA-9 Alloc. Initial Plant '!H39</f>
        <v>0</v>
      </c>
      <c r="I39" s="99">
        <f t="shared" si="9"/>
        <v>0</v>
      </c>
      <c r="J39" s="254">
        <f>'IRA-9 Alloc. Initial Plant '!J39</f>
        <v>0</v>
      </c>
      <c r="K39" s="257">
        <f t="shared" si="0"/>
        <v>0</v>
      </c>
      <c r="L39" s="257">
        <f t="shared" si="10"/>
        <v>0</v>
      </c>
      <c r="M39" s="257">
        <f t="shared" si="2"/>
        <v>0</v>
      </c>
      <c r="N39" s="260">
        <f t="shared" si="3"/>
        <v>0</v>
      </c>
    </row>
    <row r="40" spans="1:14" ht="13" x14ac:dyDescent="0.3">
      <c r="A40" s="89">
        <v>40</v>
      </c>
      <c r="C40" s="126" t="s">
        <v>67</v>
      </c>
      <c r="E40" s="319">
        <f>SUM(E28:E39)</f>
        <v>0</v>
      </c>
      <c r="F40" s="254"/>
      <c r="G40" s="319">
        <f>SUM(G28:G39)</f>
        <v>0</v>
      </c>
      <c r="H40" s="319">
        <f>SUM(H28:H39)</f>
        <v>0</v>
      </c>
      <c r="I40" s="319">
        <f>SUM(I28:I39)</f>
        <v>0</v>
      </c>
      <c r="J40" s="254"/>
      <c r="K40" s="319">
        <f>SUM(K28:K39)</f>
        <v>0</v>
      </c>
      <c r="L40" s="319">
        <f>SUM(L28:L39)</f>
        <v>0</v>
      </c>
      <c r="M40" s="319">
        <f t="shared" ref="M40:N40" si="11">SUM(M28:M39)</f>
        <v>0</v>
      </c>
      <c r="N40" s="319">
        <f t="shared" si="11"/>
        <v>0</v>
      </c>
    </row>
    <row r="41" spans="1:14" x14ac:dyDescent="0.25">
      <c r="A41" s="89">
        <v>41</v>
      </c>
      <c r="E41" s="101"/>
      <c r="F41" s="254"/>
      <c r="G41" s="88"/>
      <c r="H41" s="88"/>
      <c r="I41" s="88"/>
      <c r="J41" s="254"/>
      <c r="K41" s="257"/>
      <c r="L41" s="257"/>
      <c r="M41" s="257"/>
      <c r="N41" s="247"/>
    </row>
    <row r="42" spans="1:14" ht="13" x14ac:dyDescent="0.3">
      <c r="A42" s="89">
        <v>42</v>
      </c>
      <c r="C42" s="126" t="s">
        <v>78</v>
      </c>
      <c r="D42" s="126"/>
      <c r="E42" s="88"/>
      <c r="F42" s="254"/>
      <c r="G42" s="88"/>
      <c r="H42" s="88"/>
      <c r="I42" s="88"/>
      <c r="J42" s="254"/>
      <c r="K42" s="257"/>
      <c r="L42" s="257"/>
      <c r="M42" s="257"/>
      <c r="N42" s="247"/>
    </row>
    <row r="43" spans="1:14" x14ac:dyDescent="0.25">
      <c r="A43" s="89">
        <v>43</v>
      </c>
      <c r="B43" s="80">
        <v>389</v>
      </c>
      <c r="C43" s="82" t="s">
        <v>185</v>
      </c>
      <c r="D43" s="82"/>
      <c r="E43" s="324">
        <f>'IRA-10 Alloc. Current Plant'!E43-'IRA-9 Alloc. Initial Plant '!E43</f>
        <v>0</v>
      </c>
      <c r="F43" s="254">
        <f>'IRA-9 Alloc. Initial Plant '!F43</f>
        <v>0</v>
      </c>
      <c r="G43" s="324">
        <f>'IRA-10 Alloc. Current Plant'!G43-'IRA-9 Alloc. Initial Plant '!G43</f>
        <v>0</v>
      </c>
      <c r="H43" s="324">
        <f>'IRA-10 Alloc. Current Plant'!H43-'IRA-9 Alloc. Initial Plant '!H43</f>
        <v>0</v>
      </c>
      <c r="I43" s="316">
        <f t="shared" ref="I43:I53" si="12">E43-H43</f>
        <v>0</v>
      </c>
      <c r="J43" s="254">
        <f>'IRA-9 Alloc. Initial Plant '!J43</f>
        <v>0</v>
      </c>
      <c r="K43" s="240">
        <f t="shared" si="0"/>
        <v>0</v>
      </c>
      <c r="L43" s="240">
        <f>G43*J43</f>
        <v>0</v>
      </c>
      <c r="M43" s="240">
        <f t="shared" si="2"/>
        <v>0</v>
      </c>
      <c r="N43" s="247">
        <f t="shared" si="3"/>
        <v>0</v>
      </c>
    </row>
    <row r="44" spans="1:14" x14ac:dyDescent="0.25">
      <c r="A44" s="89">
        <v>44</v>
      </c>
      <c r="B44" s="80">
        <v>390</v>
      </c>
      <c r="C44" s="82" t="s">
        <v>68</v>
      </c>
      <c r="D44" s="82"/>
      <c r="E44" s="329">
        <f>'IRA-10 Alloc. Current Plant'!E44-'IRA-9 Alloc. Initial Plant '!E44</f>
        <v>0</v>
      </c>
      <c r="F44" s="254">
        <f>'IRA-9 Alloc. Initial Plant '!F44</f>
        <v>0</v>
      </c>
      <c r="G44" s="313">
        <f>'IRA-10 Alloc. Current Plant'!G44-'IRA-9 Alloc. Initial Plant '!G44</f>
        <v>0</v>
      </c>
      <c r="H44" s="313">
        <f>'IRA-10 Alloc. Current Plant'!H44-'IRA-9 Alloc. Initial Plant '!H44</f>
        <v>0</v>
      </c>
      <c r="I44" s="101">
        <f t="shared" si="12"/>
        <v>0</v>
      </c>
      <c r="J44" s="254">
        <f>'IRA-9 Alloc. Initial Plant '!J44</f>
        <v>0</v>
      </c>
      <c r="K44" s="257">
        <f t="shared" si="0"/>
        <v>0</v>
      </c>
      <c r="L44" s="257">
        <f t="shared" ref="L44:L53" si="13">G44*J44</f>
        <v>0</v>
      </c>
      <c r="M44" s="257">
        <f t="shared" si="2"/>
        <v>0</v>
      </c>
      <c r="N44" s="260">
        <f t="shared" si="3"/>
        <v>0</v>
      </c>
    </row>
    <row r="45" spans="1:14" x14ac:dyDescent="0.25">
      <c r="A45" s="89">
        <v>45</v>
      </c>
      <c r="B45" s="80">
        <v>391</v>
      </c>
      <c r="C45" s="82" t="s">
        <v>191</v>
      </c>
      <c r="D45" s="82"/>
      <c r="E45" s="329">
        <f>'IRA-10 Alloc. Current Plant'!E45-'IRA-9 Alloc. Initial Plant '!E45</f>
        <v>0</v>
      </c>
      <c r="F45" s="254">
        <f>'IRA-9 Alloc. Initial Plant '!F45</f>
        <v>0</v>
      </c>
      <c r="G45" s="313">
        <f>'IRA-10 Alloc. Current Plant'!G45-'IRA-9 Alloc. Initial Plant '!G45</f>
        <v>0</v>
      </c>
      <c r="H45" s="313">
        <f>'IRA-10 Alloc. Current Plant'!H45-'IRA-9 Alloc. Initial Plant '!H45</f>
        <v>0</v>
      </c>
      <c r="I45" s="101">
        <f t="shared" si="12"/>
        <v>0</v>
      </c>
      <c r="J45" s="254">
        <f>'IRA-9 Alloc. Initial Plant '!J45</f>
        <v>0</v>
      </c>
      <c r="K45" s="257">
        <f t="shared" si="0"/>
        <v>0</v>
      </c>
      <c r="L45" s="257">
        <f t="shared" si="13"/>
        <v>0</v>
      </c>
      <c r="M45" s="257">
        <f t="shared" si="2"/>
        <v>0</v>
      </c>
      <c r="N45" s="260">
        <f t="shared" si="3"/>
        <v>0</v>
      </c>
    </row>
    <row r="46" spans="1:14" x14ac:dyDescent="0.25">
      <c r="A46" s="89">
        <v>46</v>
      </c>
      <c r="B46" s="80">
        <v>392</v>
      </c>
      <c r="C46" s="82" t="s">
        <v>79</v>
      </c>
      <c r="D46" s="82"/>
      <c r="E46" s="329">
        <f>'IRA-10 Alloc. Current Plant'!E46-'IRA-9 Alloc. Initial Plant '!E46</f>
        <v>0</v>
      </c>
      <c r="F46" s="254">
        <f>'IRA-9 Alloc. Initial Plant '!F46</f>
        <v>0</v>
      </c>
      <c r="G46" s="313">
        <f>'IRA-10 Alloc. Current Plant'!G46-'IRA-9 Alloc. Initial Plant '!G46</f>
        <v>0</v>
      </c>
      <c r="H46" s="313">
        <f>'IRA-10 Alloc. Current Plant'!H46-'IRA-9 Alloc. Initial Plant '!H46</f>
        <v>0</v>
      </c>
      <c r="I46" s="101">
        <f t="shared" si="12"/>
        <v>0</v>
      </c>
      <c r="J46" s="254">
        <f>'IRA-9 Alloc. Initial Plant '!J46</f>
        <v>0</v>
      </c>
      <c r="K46" s="257">
        <f t="shared" si="0"/>
        <v>0</v>
      </c>
      <c r="L46" s="257">
        <f t="shared" si="13"/>
        <v>0</v>
      </c>
      <c r="M46" s="257">
        <f t="shared" si="2"/>
        <v>0</v>
      </c>
      <c r="N46" s="260">
        <f t="shared" si="3"/>
        <v>0</v>
      </c>
    </row>
    <row r="47" spans="1:14" x14ac:dyDescent="0.25">
      <c r="A47" s="89">
        <v>47</v>
      </c>
      <c r="B47" s="80">
        <v>393</v>
      </c>
      <c r="C47" s="82" t="s">
        <v>192</v>
      </c>
      <c r="D47" s="82"/>
      <c r="E47" s="329">
        <f>'IRA-10 Alloc. Current Plant'!E47-'IRA-9 Alloc. Initial Plant '!E47</f>
        <v>0</v>
      </c>
      <c r="F47" s="254">
        <f>'IRA-9 Alloc. Initial Plant '!F47</f>
        <v>0</v>
      </c>
      <c r="G47" s="101">
        <f>'IRA-10 Alloc. Current Plant'!G47-'IRA-9 Alloc. Initial Plant '!G47</f>
        <v>0</v>
      </c>
      <c r="H47" s="101">
        <f>'IRA-10 Alloc. Current Plant'!H47-'IRA-9 Alloc. Initial Plant '!H47</f>
        <v>0</v>
      </c>
      <c r="I47" s="101">
        <f t="shared" si="12"/>
        <v>0</v>
      </c>
      <c r="J47" s="254">
        <f>'IRA-9 Alloc. Initial Plant '!J47</f>
        <v>0</v>
      </c>
      <c r="K47" s="257">
        <f t="shared" si="0"/>
        <v>0</v>
      </c>
      <c r="L47" s="257">
        <f t="shared" si="13"/>
        <v>0</v>
      </c>
      <c r="M47" s="257">
        <f t="shared" si="2"/>
        <v>0</v>
      </c>
      <c r="N47" s="260">
        <f t="shared" si="3"/>
        <v>0</v>
      </c>
    </row>
    <row r="48" spans="1:14" x14ac:dyDescent="0.25">
      <c r="A48" s="89">
        <v>48</v>
      </c>
      <c r="B48" s="80">
        <v>394</v>
      </c>
      <c r="C48" s="82" t="s">
        <v>193</v>
      </c>
      <c r="D48" s="82"/>
      <c r="E48" s="329">
        <f>'IRA-10 Alloc. Current Plant'!E48-'IRA-9 Alloc. Initial Plant '!E48</f>
        <v>0</v>
      </c>
      <c r="F48" s="254">
        <f>'IRA-9 Alloc. Initial Plant '!F48</f>
        <v>0</v>
      </c>
      <c r="G48" s="101">
        <f>'IRA-10 Alloc. Current Plant'!G48-'IRA-9 Alloc. Initial Plant '!G48</f>
        <v>0</v>
      </c>
      <c r="H48" s="101">
        <f>'IRA-10 Alloc. Current Plant'!H48-'IRA-9 Alloc. Initial Plant '!H48</f>
        <v>0</v>
      </c>
      <c r="I48" s="101">
        <f t="shared" si="12"/>
        <v>0</v>
      </c>
      <c r="J48" s="254">
        <f>'IRA-9 Alloc. Initial Plant '!J48</f>
        <v>0</v>
      </c>
      <c r="K48" s="257">
        <f t="shared" si="0"/>
        <v>0</v>
      </c>
      <c r="L48" s="257">
        <f t="shared" si="13"/>
        <v>0</v>
      </c>
      <c r="M48" s="257">
        <f t="shared" si="2"/>
        <v>0</v>
      </c>
      <c r="N48" s="260">
        <f t="shared" si="3"/>
        <v>0</v>
      </c>
    </row>
    <row r="49" spans="1:14" x14ac:dyDescent="0.25">
      <c r="A49" s="89">
        <v>49</v>
      </c>
      <c r="B49" s="80">
        <v>395</v>
      </c>
      <c r="C49" s="82" t="s">
        <v>194</v>
      </c>
      <c r="D49" s="82"/>
      <c r="E49" s="329">
        <f>'IRA-10 Alloc. Current Plant'!E49-'IRA-9 Alloc. Initial Plant '!E49</f>
        <v>0</v>
      </c>
      <c r="F49" s="254">
        <f>'IRA-9 Alloc. Initial Plant '!F49</f>
        <v>0</v>
      </c>
      <c r="G49" s="101">
        <f>'IRA-10 Alloc. Current Plant'!G49-'IRA-9 Alloc. Initial Plant '!G49</f>
        <v>0</v>
      </c>
      <c r="H49" s="101">
        <f>'IRA-10 Alloc. Current Plant'!H49-'IRA-9 Alloc. Initial Plant '!H49</f>
        <v>0</v>
      </c>
      <c r="I49" s="101">
        <f t="shared" si="12"/>
        <v>0</v>
      </c>
      <c r="J49" s="254">
        <f>'IRA-9 Alloc. Initial Plant '!J49</f>
        <v>0</v>
      </c>
      <c r="K49" s="257">
        <f t="shared" si="0"/>
        <v>0</v>
      </c>
      <c r="L49" s="257">
        <f t="shared" si="13"/>
        <v>0</v>
      </c>
      <c r="M49" s="257">
        <f t="shared" si="2"/>
        <v>0</v>
      </c>
      <c r="N49" s="260">
        <f t="shared" si="3"/>
        <v>0</v>
      </c>
    </row>
    <row r="50" spans="1:14" x14ac:dyDescent="0.25">
      <c r="A50" s="89">
        <v>50</v>
      </c>
      <c r="B50" s="80">
        <v>396</v>
      </c>
      <c r="C50" s="82" t="s">
        <v>195</v>
      </c>
      <c r="D50" s="82"/>
      <c r="E50" s="329">
        <f>'IRA-10 Alloc. Current Plant'!E50-'IRA-9 Alloc. Initial Plant '!E50</f>
        <v>0</v>
      </c>
      <c r="F50" s="254">
        <f>'IRA-9 Alloc. Initial Plant '!F50</f>
        <v>0</v>
      </c>
      <c r="G50" s="101">
        <f>'IRA-10 Alloc. Current Plant'!G50-'IRA-9 Alloc. Initial Plant '!G50</f>
        <v>0</v>
      </c>
      <c r="H50" s="101">
        <f>'IRA-10 Alloc. Current Plant'!H50-'IRA-9 Alloc. Initial Plant '!H50</f>
        <v>0</v>
      </c>
      <c r="I50" s="101">
        <f t="shared" si="12"/>
        <v>0</v>
      </c>
      <c r="J50" s="254">
        <f>'IRA-9 Alloc. Initial Plant '!J50</f>
        <v>0</v>
      </c>
      <c r="K50" s="257">
        <f t="shared" si="0"/>
        <v>0</v>
      </c>
      <c r="L50" s="257">
        <f t="shared" si="13"/>
        <v>0</v>
      </c>
      <c r="M50" s="257">
        <f t="shared" si="2"/>
        <v>0</v>
      </c>
      <c r="N50" s="260">
        <f t="shared" si="3"/>
        <v>0</v>
      </c>
    </row>
    <row r="51" spans="1:14" x14ac:dyDescent="0.25">
      <c r="A51" s="89">
        <v>51</v>
      </c>
      <c r="B51" s="80">
        <v>397</v>
      </c>
      <c r="C51" s="82" t="s">
        <v>73</v>
      </c>
      <c r="D51" s="82"/>
      <c r="E51" s="329">
        <f>'IRA-10 Alloc. Current Plant'!E51-'IRA-9 Alloc. Initial Plant '!E51</f>
        <v>0</v>
      </c>
      <c r="F51" s="254">
        <f>'IRA-9 Alloc. Initial Plant '!F51</f>
        <v>0</v>
      </c>
      <c r="G51" s="101">
        <f>'IRA-10 Alloc. Current Plant'!G51-'IRA-9 Alloc. Initial Plant '!G51</f>
        <v>0</v>
      </c>
      <c r="H51" s="101">
        <f>'IRA-10 Alloc. Current Plant'!H51-'IRA-9 Alloc. Initial Plant '!H51</f>
        <v>0</v>
      </c>
      <c r="I51" s="101">
        <f t="shared" si="12"/>
        <v>0</v>
      </c>
      <c r="J51" s="254">
        <f>'IRA-9 Alloc. Initial Plant '!J51</f>
        <v>0</v>
      </c>
      <c r="K51" s="257">
        <f t="shared" si="0"/>
        <v>0</v>
      </c>
      <c r="L51" s="257">
        <f t="shared" si="13"/>
        <v>0</v>
      </c>
      <c r="M51" s="257">
        <f t="shared" si="2"/>
        <v>0</v>
      </c>
      <c r="N51" s="260">
        <f t="shared" si="3"/>
        <v>0</v>
      </c>
    </row>
    <row r="52" spans="1:14" x14ac:dyDescent="0.25">
      <c r="A52" s="89">
        <v>52</v>
      </c>
      <c r="B52" s="80">
        <v>398</v>
      </c>
      <c r="C52" s="82" t="s">
        <v>196</v>
      </c>
      <c r="D52" s="82"/>
      <c r="E52" s="329">
        <f>'IRA-10 Alloc. Current Plant'!E52-'IRA-9 Alloc. Initial Plant '!E52</f>
        <v>0</v>
      </c>
      <c r="F52" s="254">
        <f>'IRA-9 Alloc. Initial Plant '!F52</f>
        <v>0</v>
      </c>
      <c r="G52" s="101">
        <f>'IRA-10 Alloc. Current Plant'!G52-'IRA-9 Alloc. Initial Plant '!G52</f>
        <v>0</v>
      </c>
      <c r="H52" s="101">
        <f>'IRA-10 Alloc. Current Plant'!H52-'IRA-9 Alloc. Initial Plant '!H52</f>
        <v>0</v>
      </c>
      <c r="I52" s="101">
        <f t="shared" si="12"/>
        <v>0</v>
      </c>
      <c r="J52" s="254">
        <f>'IRA-9 Alloc. Initial Plant '!J52</f>
        <v>0</v>
      </c>
      <c r="K52" s="257">
        <f t="shared" si="0"/>
        <v>0</v>
      </c>
      <c r="L52" s="257">
        <f t="shared" si="13"/>
        <v>0</v>
      </c>
      <c r="M52" s="257">
        <f t="shared" si="2"/>
        <v>0</v>
      </c>
      <c r="N52" s="260">
        <f t="shared" si="3"/>
        <v>0</v>
      </c>
    </row>
    <row r="53" spans="1:14" x14ac:dyDescent="0.25">
      <c r="A53" s="89">
        <v>53</v>
      </c>
      <c r="B53" s="80">
        <v>399</v>
      </c>
      <c r="C53" s="82" t="s">
        <v>197</v>
      </c>
      <c r="D53" s="82"/>
      <c r="E53" s="329">
        <f>'IRA-10 Alloc. Current Plant'!E53-'IRA-9 Alloc. Initial Plant '!E53</f>
        <v>0</v>
      </c>
      <c r="F53" s="254">
        <f>'IRA-9 Alloc. Initial Plant '!F53</f>
        <v>0</v>
      </c>
      <c r="G53" s="101">
        <f>'IRA-10 Alloc. Current Plant'!G53-'IRA-9 Alloc. Initial Plant '!G53</f>
        <v>0</v>
      </c>
      <c r="H53" s="101">
        <f>'IRA-10 Alloc. Current Plant'!H53-'IRA-9 Alloc. Initial Plant '!H53</f>
        <v>0</v>
      </c>
      <c r="I53" s="101">
        <f t="shared" si="12"/>
        <v>0</v>
      </c>
      <c r="J53" s="254">
        <f>'IRA-9 Alloc. Initial Plant '!J53</f>
        <v>0</v>
      </c>
      <c r="K53" s="257">
        <f t="shared" si="0"/>
        <v>0</v>
      </c>
      <c r="L53" s="257">
        <f t="shared" si="13"/>
        <v>0</v>
      </c>
      <c r="M53" s="257">
        <f t="shared" si="2"/>
        <v>0</v>
      </c>
      <c r="N53" s="260">
        <f t="shared" si="3"/>
        <v>0</v>
      </c>
    </row>
    <row r="54" spans="1:14" ht="13" x14ac:dyDescent="0.3">
      <c r="A54" s="89">
        <v>54</v>
      </c>
      <c r="C54" s="126" t="s">
        <v>67</v>
      </c>
      <c r="D54" s="126"/>
      <c r="E54" s="319">
        <f>SUM(E43:E53)</f>
        <v>0</v>
      </c>
      <c r="F54" s="238"/>
      <c r="G54" s="319">
        <f>SUM(G43:G53)</f>
        <v>0</v>
      </c>
      <c r="H54" s="319">
        <f>SUM(H43:H53)</f>
        <v>0</v>
      </c>
      <c r="I54" s="319">
        <f>SUM(I43:I53)</f>
        <v>0</v>
      </c>
      <c r="J54" s="254"/>
      <c r="K54" s="319">
        <f t="shared" ref="K54:N54" si="14">SUM(K43:K53)</f>
        <v>0</v>
      </c>
      <c r="L54" s="319">
        <f t="shared" si="14"/>
        <v>0</v>
      </c>
      <c r="M54" s="319">
        <f t="shared" si="14"/>
        <v>0</v>
      </c>
      <c r="N54" s="319">
        <f t="shared" si="14"/>
        <v>0</v>
      </c>
    </row>
    <row r="55" spans="1:14" x14ac:dyDescent="0.25">
      <c r="A55" s="89">
        <v>55</v>
      </c>
      <c r="C55" s="82"/>
      <c r="D55" s="82"/>
      <c r="E55" s="98"/>
      <c r="F55" s="262"/>
      <c r="G55" s="98"/>
      <c r="H55" s="98"/>
      <c r="I55" s="98"/>
      <c r="J55" s="254"/>
      <c r="K55" s="257"/>
      <c r="L55" s="257"/>
      <c r="M55" s="109"/>
      <c r="N55" s="247"/>
    </row>
    <row r="56" spans="1:14" ht="13.5" thickBot="1" x14ac:dyDescent="0.35">
      <c r="A56" s="89">
        <v>56</v>
      </c>
      <c r="C56" s="126" t="s">
        <v>81</v>
      </c>
      <c r="D56" s="126"/>
      <c r="E56" s="322">
        <f t="shared" ref="E56" si="15">+E15+E25+E54+E40</f>
        <v>0</v>
      </c>
      <c r="F56" s="238"/>
      <c r="G56" s="322">
        <f>+G15+G25+G54+G40</f>
        <v>0</v>
      </c>
      <c r="H56" s="322">
        <f t="shared" ref="H56:N56" si="16">+H15+H25+H54+H40</f>
        <v>0</v>
      </c>
      <c r="I56" s="322">
        <f t="shared" si="16"/>
        <v>0</v>
      </c>
      <c r="J56" s="254"/>
      <c r="K56" s="322">
        <f t="shared" ref="K56:M56" si="17">+K15+K25+K54+K40</f>
        <v>0</v>
      </c>
      <c r="L56" s="322">
        <f t="shared" si="17"/>
        <v>0</v>
      </c>
      <c r="M56" s="322">
        <f t="shared" si="17"/>
        <v>0</v>
      </c>
      <c r="N56" s="322">
        <f t="shared" si="16"/>
        <v>0</v>
      </c>
    </row>
    <row r="57" spans="1:14" ht="13" thickTop="1" x14ac:dyDescent="0.25">
      <c r="A57" s="89">
        <v>57</v>
      </c>
      <c r="C57" s="82" t="s">
        <v>198</v>
      </c>
      <c r="D57" s="90"/>
      <c r="E57" s="330">
        <f>'IRA-10 Alloc. Current Plant'!E57-'IRA-9 Alloc. Initial Plant '!E57</f>
        <v>0</v>
      </c>
      <c r="F57" s="114">
        <f>'IRA-10 Alloc. Current Plant'!F57</f>
        <v>0</v>
      </c>
      <c r="G57" s="330">
        <f>'IRA-10 Alloc. Current Plant'!G57-'IRA-9 Alloc. Initial Plant '!G57</f>
        <v>0</v>
      </c>
      <c r="H57" s="330">
        <f>'IRA-10 Alloc. Current Plant'!H57-'IRA-9 Alloc. Initial Plant '!H57</f>
        <v>0</v>
      </c>
      <c r="I57" s="330">
        <f>'IRA-10 Alloc. Current Plant'!I57-'IRA-9 Alloc. Initial Plant '!I57</f>
        <v>0</v>
      </c>
      <c r="J57" s="114">
        <f>'IRA-10 Alloc. Current Plant'!J57</f>
        <v>0</v>
      </c>
      <c r="K57" s="330">
        <f>'IRA-10 Alloc. Current Plant'!K57-'IRA-9 Alloc. Initial Plant '!K57</f>
        <v>0</v>
      </c>
      <c r="L57" s="330">
        <f>'IRA-10 Alloc. Current Plant'!L57-'IRA-9 Alloc. Initial Plant '!L57</f>
        <v>0</v>
      </c>
      <c r="M57" s="330">
        <f>'IRA-10 Alloc. Current Plant'!M57-'IRA-9 Alloc. Initial Plant '!M57</f>
        <v>0</v>
      </c>
      <c r="N57" s="330">
        <f>'IRA-10 Alloc. Current Plant'!N57-'IRA-9 Alloc. Initial Plant '!N57</f>
        <v>0</v>
      </c>
    </row>
    <row r="58" spans="1:14" ht="13.5" thickBot="1" x14ac:dyDescent="0.35">
      <c r="A58" s="89">
        <v>58</v>
      </c>
      <c r="C58" s="126" t="s">
        <v>82</v>
      </c>
      <c r="D58" s="126"/>
      <c r="E58" s="322">
        <f>E56+E57</f>
        <v>0</v>
      </c>
      <c r="F58" s="238"/>
      <c r="G58" s="316">
        <f>'IRA-10 Alloc. Current Plant'!G58-'IRA-9 Alloc. Initial Plant '!G58</f>
        <v>0</v>
      </c>
      <c r="H58" s="316">
        <f>'IRA-10 Alloc. Current Plant'!H58-'IRA-9 Alloc. Initial Plant '!H58</f>
        <v>0</v>
      </c>
      <c r="I58" s="316">
        <f>'IRA-10 Alloc. Current Plant'!I58-'IRA-9 Alloc. Initial Plant '!I58</f>
        <v>0</v>
      </c>
      <c r="J58" s="316"/>
      <c r="K58" s="316">
        <f>'IRA-10 Alloc. Current Plant'!K58-'IRA-9 Alloc. Initial Plant '!K58</f>
        <v>0</v>
      </c>
      <c r="L58" s="316">
        <f>'IRA-10 Alloc. Current Plant'!L58-'IRA-9 Alloc. Initial Plant '!L58</f>
        <v>0</v>
      </c>
      <c r="M58" s="316">
        <f>'IRA-10 Alloc. Current Plant'!M58-'IRA-9 Alloc. Initial Plant '!M58</f>
        <v>0</v>
      </c>
      <c r="N58" s="316">
        <f>'IRA-10 Alloc. Current Plant'!N58-'IRA-9 Alloc. Initial Plant '!N58</f>
        <v>0</v>
      </c>
    </row>
    <row r="59" spans="1:14" ht="13" thickTop="1" x14ac:dyDescent="0.25">
      <c r="A59" s="89"/>
      <c r="F59" s="78"/>
      <c r="G59" s="81"/>
      <c r="H59" s="81"/>
      <c r="I59" s="81"/>
      <c r="J59" s="248"/>
      <c r="K59" s="246"/>
      <c r="L59" s="246"/>
      <c r="M59" s="246"/>
      <c r="N59" s="84"/>
    </row>
    <row r="60" spans="1:14" x14ac:dyDescent="0.25">
      <c r="A60" s="89"/>
      <c r="F60" s="236"/>
      <c r="G60" s="81"/>
      <c r="H60" s="81"/>
      <c r="I60" s="81"/>
      <c r="J60" s="248"/>
      <c r="K60" s="246"/>
      <c r="L60" s="246"/>
      <c r="M60" s="246"/>
    </row>
    <row r="61" spans="1:14" x14ac:dyDescent="0.25">
      <c r="A61" s="89"/>
      <c r="B61" s="81"/>
      <c r="C61" s="81"/>
      <c r="F61" s="236"/>
      <c r="G61" s="81"/>
      <c r="H61" s="81"/>
      <c r="I61" s="81"/>
      <c r="J61" s="248"/>
      <c r="K61" s="246"/>
      <c r="L61" s="246"/>
      <c r="M61" s="246"/>
    </row>
    <row r="62" spans="1:14" x14ac:dyDescent="0.25">
      <c r="A62" s="89"/>
      <c r="F62" s="236"/>
      <c r="G62" s="81"/>
      <c r="H62" s="81"/>
      <c r="I62" s="81"/>
      <c r="J62" s="248"/>
      <c r="K62" s="246"/>
      <c r="L62" s="246"/>
      <c r="M62" s="246"/>
    </row>
    <row r="63" spans="1:14" x14ac:dyDescent="0.25">
      <c r="A63" s="89"/>
      <c r="F63" s="236"/>
      <c r="G63" s="81"/>
      <c r="H63" s="81"/>
      <c r="I63" s="81"/>
      <c r="J63" s="248"/>
      <c r="K63" s="246"/>
      <c r="L63" s="246"/>
      <c r="M63" s="246"/>
    </row>
    <row r="64" spans="1:14" x14ac:dyDescent="0.25">
      <c r="A64" s="89"/>
      <c r="F64" s="236"/>
      <c r="G64" s="81"/>
      <c r="H64" s="81"/>
      <c r="I64" s="81"/>
      <c r="J64" s="248"/>
      <c r="K64" s="246"/>
      <c r="L64" s="246"/>
      <c r="M64" s="246"/>
    </row>
    <row r="65" spans="3:10" x14ac:dyDescent="0.25">
      <c r="F65" s="236"/>
      <c r="G65" s="81"/>
      <c r="H65" s="81"/>
      <c r="I65" s="81"/>
      <c r="J65" s="248"/>
    </row>
    <row r="66" spans="3:10" x14ac:dyDescent="0.25">
      <c r="F66" s="236"/>
      <c r="G66" s="81"/>
      <c r="H66" s="81"/>
      <c r="I66" s="81"/>
      <c r="J66" s="248"/>
    </row>
    <row r="67" spans="3:10" x14ac:dyDescent="0.25">
      <c r="F67" s="236"/>
      <c r="G67" s="81"/>
      <c r="H67" s="81"/>
      <c r="I67" s="81"/>
      <c r="J67" s="248"/>
    </row>
    <row r="68" spans="3:10" ht="13" x14ac:dyDescent="0.3">
      <c r="C68" s="138"/>
      <c r="F68" s="236"/>
      <c r="G68" s="81"/>
      <c r="H68" s="81"/>
      <c r="I68" s="81"/>
      <c r="J68" s="248"/>
    </row>
    <row r="69" spans="3:10" x14ac:dyDescent="0.25">
      <c r="F69" s="236"/>
      <c r="G69" s="81"/>
      <c r="H69" s="81"/>
      <c r="I69" s="81"/>
      <c r="J69" s="248"/>
    </row>
    <row r="70" spans="3:10" x14ac:dyDescent="0.25">
      <c r="F70" s="236"/>
      <c r="G70" s="81"/>
      <c r="H70" s="81"/>
      <c r="I70" s="81"/>
      <c r="J70" s="248"/>
    </row>
    <row r="71" spans="3:10" x14ac:dyDescent="0.25">
      <c r="F71" s="236"/>
      <c r="G71" s="81"/>
      <c r="H71" s="81"/>
      <c r="I71" s="81"/>
      <c r="J71" s="248"/>
    </row>
    <row r="72" spans="3:10" x14ac:dyDescent="0.25">
      <c r="F72" s="236"/>
      <c r="G72" s="81"/>
      <c r="H72" s="81"/>
      <c r="I72" s="81"/>
      <c r="J72" s="248"/>
    </row>
    <row r="73" spans="3:10" x14ac:dyDescent="0.25">
      <c r="F73" s="236"/>
      <c r="G73" s="81"/>
      <c r="H73" s="81"/>
      <c r="I73" s="81"/>
      <c r="J73" s="248"/>
    </row>
    <row r="74" spans="3:10" x14ac:dyDescent="0.25">
      <c r="F74" s="236"/>
      <c r="G74" s="81"/>
      <c r="H74" s="81"/>
      <c r="I74" s="81"/>
      <c r="J74" s="248"/>
    </row>
    <row r="75" spans="3:10" x14ac:dyDescent="0.25">
      <c r="F75" s="236"/>
      <c r="G75" s="81"/>
      <c r="H75" s="81"/>
      <c r="I75" s="81"/>
      <c r="J75" s="248"/>
    </row>
    <row r="76" spans="3:10" x14ac:dyDescent="0.25">
      <c r="F76" s="81"/>
      <c r="G76" s="81"/>
      <c r="H76" s="81"/>
      <c r="I76" s="81"/>
      <c r="J76" s="248"/>
    </row>
    <row r="77" spans="3:10" x14ac:dyDescent="0.25">
      <c r="F77" s="81"/>
      <c r="G77" s="81"/>
      <c r="J77" s="248"/>
    </row>
    <row r="78" spans="3:10" x14ac:dyDescent="0.25">
      <c r="F78" s="81"/>
      <c r="G78" s="81"/>
      <c r="J78" s="248"/>
    </row>
    <row r="79" spans="3:10" x14ac:dyDescent="0.25">
      <c r="F79" s="81"/>
      <c r="G79" s="81"/>
      <c r="J79" s="248"/>
    </row>
    <row r="80" spans="3:10" x14ac:dyDescent="0.25">
      <c r="F80" s="81"/>
      <c r="G80" s="81"/>
      <c r="J80" s="248"/>
    </row>
    <row r="81" spans="6:10" x14ac:dyDescent="0.25">
      <c r="F81" s="81"/>
      <c r="G81" s="81"/>
      <c r="J81" s="248"/>
    </row>
    <row r="82" spans="6:10" x14ac:dyDescent="0.25">
      <c r="F82" s="81"/>
      <c r="G82" s="81"/>
      <c r="J82" s="248"/>
    </row>
    <row r="83" spans="6:10" x14ac:dyDescent="0.25">
      <c r="F83" s="81"/>
      <c r="G83" s="81"/>
      <c r="J83" s="248"/>
    </row>
    <row r="84" spans="6:10" x14ac:dyDescent="0.25">
      <c r="F84" s="81"/>
      <c r="G84" s="81"/>
      <c r="J84" s="248"/>
    </row>
    <row r="85" spans="6:10" x14ac:dyDescent="0.25">
      <c r="F85" s="81"/>
      <c r="G85" s="81"/>
      <c r="J85" s="248"/>
    </row>
    <row r="86" spans="6:10" x14ac:dyDescent="0.25">
      <c r="F86" s="81"/>
      <c r="G86" s="81"/>
      <c r="J86" s="248"/>
    </row>
    <row r="87" spans="6:10" x14ac:dyDescent="0.25">
      <c r="F87" s="81"/>
      <c r="G87" s="81"/>
      <c r="J87" s="248"/>
    </row>
    <row r="88" spans="6:10" x14ac:dyDescent="0.25">
      <c r="F88" s="81"/>
      <c r="G88" s="81"/>
      <c r="J88" s="248"/>
    </row>
    <row r="89" spans="6:10" x14ac:dyDescent="0.25">
      <c r="F89" s="81"/>
      <c r="G89" s="81"/>
      <c r="J89" s="248"/>
    </row>
    <row r="90" spans="6:10" x14ac:dyDescent="0.25">
      <c r="F90" s="81"/>
      <c r="G90" s="81"/>
    </row>
    <row r="91" spans="6:10" x14ac:dyDescent="0.25">
      <c r="G91" s="81"/>
    </row>
    <row r="92" spans="6:10" x14ac:dyDescent="0.25">
      <c r="G92" s="81"/>
    </row>
    <row r="93" spans="6:10" x14ac:dyDescent="0.25">
      <c r="G93" s="81"/>
    </row>
    <row r="94" spans="6:10" x14ac:dyDescent="0.25">
      <c r="G94" s="81"/>
    </row>
    <row r="95" spans="6:10" x14ac:dyDescent="0.25">
      <c r="G95" s="81"/>
    </row>
    <row r="96" spans="6:10" x14ac:dyDescent="0.25">
      <c r="G96" s="81"/>
    </row>
    <row r="97" spans="7:7" x14ac:dyDescent="0.25">
      <c r="G97" s="81"/>
    </row>
    <row r="98" spans="7:7" x14ac:dyDescent="0.25">
      <c r="G98" s="81"/>
    </row>
    <row r="99" spans="7:7" x14ac:dyDescent="0.25">
      <c r="G99" s="81"/>
    </row>
    <row r="100" spans="7:7" x14ac:dyDescent="0.25">
      <c r="G100" s="81"/>
    </row>
    <row r="101" spans="7:7" x14ac:dyDescent="0.25">
      <c r="G101" s="81"/>
    </row>
    <row r="102" spans="7:7" x14ac:dyDescent="0.25">
      <c r="G102" s="81"/>
    </row>
    <row r="103" spans="7:7" x14ac:dyDescent="0.25">
      <c r="G103" s="81"/>
    </row>
    <row r="104" spans="7:7" x14ac:dyDescent="0.25">
      <c r="G104" s="81"/>
    </row>
    <row r="105" spans="7:7" x14ac:dyDescent="0.25">
      <c r="G105" s="81"/>
    </row>
    <row r="106" spans="7:7" x14ac:dyDescent="0.25">
      <c r="G106" s="81"/>
    </row>
    <row r="107" spans="7:7" x14ac:dyDescent="0.25">
      <c r="G107" s="81"/>
    </row>
    <row r="108" spans="7:7" x14ac:dyDescent="0.25">
      <c r="G108" s="81"/>
    </row>
    <row r="109" spans="7:7" x14ac:dyDescent="0.25">
      <c r="G109" s="81"/>
    </row>
    <row r="110" spans="7:7" x14ac:dyDescent="0.25">
      <c r="G110" s="81"/>
    </row>
    <row r="111" spans="7:7" x14ac:dyDescent="0.25">
      <c r="G111" s="81"/>
    </row>
    <row r="112" spans="7:7" x14ac:dyDescent="0.25">
      <c r="G112" s="81"/>
    </row>
    <row r="113" spans="7:7" x14ac:dyDescent="0.25">
      <c r="G113" s="81"/>
    </row>
  </sheetData>
  <mergeCells count="4">
    <mergeCell ref="A1:N1"/>
    <mergeCell ref="A2:N2"/>
    <mergeCell ref="A3:N3"/>
    <mergeCell ref="A4:N4"/>
  </mergeCells>
  <pageMargins left="0.75" right="0.25" top="1" bottom="1" header="0.5" footer="0.5"/>
  <pageSetup scale="55" fitToHeight="0" orientation="landscape" r:id="rId1"/>
  <headerFooter alignWithMargins="0">
    <oddFooter>&amp;C&amp;A&amp;RPage &amp;P of &amp;N</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N25"/>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4.7265625" style="2" customWidth="1"/>
    <col min="2" max="2" width="9.26953125" style="2"/>
    <col min="3" max="3" width="21.26953125" style="2" customWidth="1"/>
    <col min="4" max="4" width="20.54296875" style="2" customWidth="1"/>
    <col min="5" max="5" width="11.81640625" style="2" customWidth="1"/>
    <col min="6" max="6" width="9.26953125" style="2"/>
    <col min="7" max="7" width="16.54296875" style="2" customWidth="1"/>
    <col min="8" max="8" width="18.7265625" style="2" customWidth="1"/>
    <col min="9" max="9" width="13.1796875" style="2" customWidth="1"/>
    <col min="10" max="16384" width="9.26953125" style="2"/>
  </cols>
  <sheetData>
    <row r="1" spans="1:14" ht="13" x14ac:dyDescent="0.3">
      <c r="A1" s="391">
        <f>+'Cover Page'!A21:H21</f>
        <v>0</v>
      </c>
      <c r="B1" s="391"/>
      <c r="C1" s="391"/>
      <c r="D1" s="391"/>
      <c r="E1" s="391"/>
      <c r="F1" s="391"/>
      <c r="G1" s="391"/>
      <c r="H1" s="391"/>
      <c r="I1" s="391"/>
    </row>
    <row r="2" spans="1:14" ht="13" x14ac:dyDescent="0.3">
      <c r="A2" s="391" t="str">
        <f>+'Cover Page'!A15:H15</f>
        <v>Interim Rate Adjustment Application</v>
      </c>
      <c r="B2" s="391"/>
      <c r="C2" s="391"/>
      <c r="D2" s="391"/>
      <c r="E2" s="391"/>
      <c r="F2" s="391"/>
      <c r="G2" s="391"/>
      <c r="H2" s="391"/>
      <c r="I2" s="391"/>
    </row>
    <row r="3" spans="1:14" ht="13" x14ac:dyDescent="0.3">
      <c r="A3" s="391" t="str">
        <f>'Cover Page'!A33:J33</f>
        <v xml:space="preserve"> Month Period Ending December 31, </v>
      </c>
      <c r="B3" s="391"/>
      <c r="C3" s="391"/>
      <c r="D3" s="391"/>
      <c r="E3" s="391"/>
      <c r="F3" s="391"/>
      <c r="G3" s="391"/>
      <c r="H3" s="391"/>
      <c r="I3" s="391"/>
    </row>
    <row r="4" spans="1:14" ht="13" x14ac:dyDescent="0.3">
      <c r="A4" s="391" t="s">
        <v>415</v>
      </c>
      <c r="B4" s="391"/>
      <c r="C4" s="391"/>
      <c r="D4" s="391"/>
      <c r="E4" s="391"/>
      <c r="F4" s="391"/>
      <c r="G4" s="391"/>
      <c r="H4" s="391"/>
      <c r="I4" s="391"/>
      <c r="J4" s="16"/>
      <c r="K4" s="16"/>
      <c r="L4" s="16"/>
      <c r="M4" s="16"/>
      <c r="N4" s="16"/>
    </row>
    <row r="5" spans="1:14" ht="13" x14ac:dyDescent="0.3">
      <c r="A5" s="1"/>
      <c r="B5" s="16"/>
      <c r="C5" s="16"/>
      <c r="D5" s="16"/>
      <c r="E5" s="16"/>
      <c r="F5" s="16"/>
      <c r="G5" s="16"/>
      <c r="H5" s="16"/>
      <c r="I5" s="16"/>
      <c r="J5" s="16"/>
      <c r="K5" s="16"/>
      <c r="L5" s="16"/>
      <c r="M5" s="16"/>
      <c r="N5" s="16"/>
    </row>
    <row r="6" spans="1:14" ht="13" x14ac:dyDescent="0.3">
      <c r="A6" s="1"/>
      <c r="B6" s="16"/>
      <c r="C6" s="16"/>
      <c r="D6" s="16"/>
      <c r="E6" s="16"/>
      <c r="F6" s="16"/>
      <c r="G6" s="16"/>
      <c r="H6" s="16"/>
      <c r="I6" s="16"/>
      <c r="J6" s="16"/>
      <c r="K6" s="16"/>
    </row>
    <row r="7" spans="1:14" s="225" customFormat="1" ht="39" x14ac:dyDescent="0.3">
      <c r="A7" s="226" t="s">
        <v>59</v>
      </c>
      <c r="B7" s="227" t="s">
        <v>174</v>
      </c>
      <c r="C7" s="227" t="s">
        <v>175</v>
      </c>
      <c r="D7" s="227" t="s">
        <v>176</v>
      </c>
      <c r="E7" s="227" t="s">
        <v>433</v>
      </c>
      <c r="F7" s="227" t="s">
        <v>219</v>
      </c>
      <c r="G7" s="227" t="s">
        <v>177</v>
      </c>
      <c r="H7" s="227" t="s">
        <v>178</v>
      </c>
      <c r="I7" s="227" t="s">
        <v>179</v>
      </c>
    </row>
    <row r="8" spans="1:14" x14ac:dyDescent="0.25">
      <c r="A8" s="89" t="s">
        <v>1</v>
      </c>
      <c r="B8" s="78" t="s">
        <v>2</v>
      </c>
      <c r="C8" s="78" t="s">
        <v>3</v>
      </c>
      <c r="D8" s="78" t="s">
        <v>4</v>
      </c>
      <c r="E8" s="78" t="s">
        <v>5</v>
      </c>
      <c r="F8" s="78" t="s">
        <v>6</v>
      </c>
      <c r="G8" s="78" t="s">
        <v>7</v>
      </c>
      <c r="H8" s="78" t="s">
        <v>61</v>
      </c>
      <c r="I8" s="78" t="s">
        <v>62</v>
      </c>
      <c r="J8" s="78"/>
      <c r="K8" s="78"/>
      <c r="L8" s="78"/>
      <c r="M8" s="78"/>
      <c r="N8" s="78"/>
    </row>
    <row r="10" spans="1:14" x14ac:dyDescent="0.25">
      <c r="A10" s="9">
        <v>10</v>
      </c>
      <c r="B10" s="103"/>
      <c r="C10" s="103"/>
      <c r="D10" s="103"/>
      <c r="E10" s="103"/>
      <c r="F10" s="103"/>
      <c r="G10" s="103"/>
      <c r="H10" s="103"/>
      <c r="I10" s="103"/>
    </row>
    <row r="11" spans="1:14" x14ac:dyDescent="0.25">
      <c r="A11" s="9">
        <v>11</v>
      </c>
      <c r="B11" s="103"/>
      <c r="C11" s="103"/>
      <c r="D11" s="103"/>
      <c r="E11" s="103"/>
      <c r="F11" s="103"/>
      <c r="G11" s="103"/>
      <c r="H11" s="103"/>
      <c r="I11" s="103"/>
    </row>
    <row r="12" spans="1:14" x14ac:dyDescent="0.25">
      <c r="A12" s="9">
        <v>12</v>
      </c>
      <c r="B12" s="103"/>
      <c r="C12" s="103"/>
      <c r="D12" s="103"/>
      <c r="E12" s="103"/>
      <c r="F12" s="103"/>
      <c r="G12" s="103"/>
      <c r="H12" s="103"/>
      <c r="I12" s="103"/>
    </row>
    <row r="13" spans="1:14" x14ac:dyDescent="0.25">
      <c r="A13" s="9">
        <v>13</v>
      </c>
      <c r="B13" s="103"/>
      <c r="C13" s="103"/>
      <c r="D13" s="103"/>
      <c r="E13" s="103"/>
      <c r="F13" s="103"/>
      <c r="G13" s="103"/>
      <c r="H13" s="103"/>
      <c r="I13" s="103"/>
    </row>
    <row r="14" spans="1:14" x14ac:dyDescent="0.25">
      <c r="A14" s="9">
        <v>14</v>
      </c>
      <c r="B14" s="103"/>
      <c r="C14" s="103"/>
      <c r="D14" s="103"/>
      <c r="E14" s="103"/>
      <c r="F14" s="103"/>
      <c r="G14" s="103"/>
      <c r="H14" s="103"/>
      <c r="I14" s="103"/>
    </row>
    <row r="15" spans="1:14" x14ac:dyDescent="0.25">
      <c r="A15" s="9">
        <v>15</v>
      </c>
      <c r="B15" s="103"/>
      <c r="C15" s="103"/>
      <c r="D15" s="103"/>
      <c r="E15" s="103"/>
      <c r="F15" s="103"/>
      <c r="G15" s="103"/>
      <c r="H15" s="103"/>
      <c r="I15" s="103"/>
    </row>
    <row r="16" spans="1:14" x14ac:dyDescent="0.25">
      <c r="A16" s="9">
        <v>16</v>
      </c>
      <c r="B16" s="103"/>
      <c r="C16" s="103"/>
      <c r="D16" s="103"/>
      <c r="E16" s="103"/>
      <c r="F16" s="103"/>
      <c r="G16" s="103"/>
      <c r="H16" s="103"/>
      <c r="I16" s="103"/>
    </row>
    <row r="17" spans="1:9" x14ac:dyDescent="0.25">
      <c r="A17" s="9">
        <v>17</v>
      </c>
      <c r="B17" s="103"/>
      <c r="C17" s="103"/>
      <c r="D17" s="103"/>
      <c r="E17" s="103"/>
      <c r="F17" s="103"/>
      <c r="G17" s="103"/>
      <c r="H17" s="103"/>
      <c r="I17" s="103"/>
    </row>
    <row r="18" spans="1:9" x14ac:dyDescent="0.25">
      <c r="A18" s="9">
        <v>18</v>
      </c>
      <c r="B18" s="103"/>
      <c r="C18" s="103"/>
      <c r="D18" s="103"/>
      <c r="E18" s="103"/>
      <c r="F18" s="103"/>
      <c r="G18" s="103"/>
      <c r="H18" s="103"/>
      <c r="I18" s="103"/>
    </row>
    <row r="19" spans="1:9" x14ac:dyDescent="0.25">
      <c r="A19" s="9">
        <v>19</v>
      </c>
      <c r="B19" s="103"/>
      <c r="C19" s="103"/>
      <c r="D19" s="103"/>
      <c r="E19" s="103"/>
      <c r="F19" s="103"/>
      <c r="G19" s="103"/>
      <c r="H19" s="103"/>
      <c r="I19" s="103"/>
    </row>
    <row r="20" spans="1:9" x14ac:dyDescent="0.25">
      <c r="A20" s="9">
        <v>20</v>
      </c>
      <c r="B20" s="103"/>
      <c r="C20" s="103"/>
      <c r="D20" s="103"/>
      <c r="E20" s="103"/>
      <c r="F20" s="103"/>
      <c r="G20" s="103"/>
      <c r="H20" s="103"/>
      <c r="I20" s="103"/>
    </row>
    <row r="21" spans="1:9" x14ac:dyDescent="0.25">
      <c r="A21" s="9">
        <v>21</v>
      </c>
      <c r="B21" s="103"/>
      <c r="C21" s="103"/>
      <c r="D21" s="103"/>
      <c r="E21" s="103"/>
      <c r="F21" s="103"/>
      <c r="G21" s="103"/>
      <c r="H21" s="103"/>
      <c r="I21" s="103"/>
    </row>
    <row r="22" spans="1:9" x14ac:dyDescent="0.25">
      <c r="A22" s="9">
        <v>22</v>
      </c>
      <c r="B22" s="103"/>
      <c r="C22" s="103"/>
      <c r="D22" s="103"/>
      <c r="E22" s="103"/>
      <c r="F22" s="103"/>
      <c r="G22" s="103"/>
      <c r="H22" s="103"/>
      <c r="I22" s="103"/>
    </row>
    <row r="23" spans="1:9" x14ac:dyDescent="0.25">
      <c r="A23" s="9">
        <v>23</v>
      </c>
      <c r="B23" s="103"/>
      <c r="C23" s="103"/>
      <c r="D23" s="103"/>
      <c r="E23" s="103"/>
      <c r="F23" s="103"/>
      <c r="G23" s="103"/>
      <c r="H23" s="103"/>
      <c r="I23" s="103"/>
    </row>
    <row r="24" spans="1:9" x14ac:dyDescent="0.25">
      <c r="A24" s="9">
        <v>24</v>
      </c>
      <c r="B24" s="103"/>
      <c r="C24" s="103"/>
      <c r="D24" s="103"/>
      <c r="E24" s="103"/>
      <c r="F24" s="103"/>
      <c r="G24" s="103"/>
      <c r="H24" s="103"/>
      <c r="I24" s="103"/>
    </row>
    <row r="25" spans="1:9" x14ac:dyDescent="0.25">
      <c r="A25" s="9"/>
    </row>
  </sheetData>
  <customSheetViews>
    <customSheetView guid="{ABCDF07F-E840-493F-953A-14EB7CB491DA}">
      <selection activeCell="A22" sqref="A22"/>
      <pageMargins left="0.75" right="0.75" top="1" bottom="1" header="0.5" footer="0.5"/>
      <printOptions horizontalCentered="1"/>
      <pageSetup orientation="landscape" r:id="rId1"/>
      <headerFooter alignWithMargins="0">
        <oddFooter xml:space="preserve">&amp;RIRA-8
</oddFooter>
      </headerFooter>
    </customSheetView>
    <customSheetView guid="{FD61785C-4840-4664-A63D-F7921ADFFB8F}" showPageBreaks="1">
      <selection activeCell="A22" sqref="A22"/>
      <pageMargins left="0.75" right="0.75" top="1" bottom="1" header="0.5" footer="0.5"/>
      <printOptions horizontalCentered="1"/>
      <pageSetup orientation="landscape" r:id="rId2"/>
      <headerFooter alignWithMargins="0">
        <oddFooter xml:space="preserve">&amp;RIRA-8
</oddFooter>
      </headerFooter>
    </customSheetView>
  </customSheetViews>
  <mergeCells count="4">
    <mergeCell ref="A1:I1"/>
    <mergeCell ref="A2:I2"/>
    <mergeCell ref="A3:I3"/>
    <mergeCell ref="A4:I4"/>
  </mergeCells>
  <phoneticPr fontId="6" type="noConversion"/>
  <printOptions horizontalCentered="1"/>
  <pageMargins left="0.75" right="0.75" top="1" bottom="1" header="0.5" footer="0.5"/>
  <pageSetup scale="98" fitToHeight="0" orientation="landscape" r:id="rId3"/>
  <headerFooter alignWithMargins="0">
    <oddFooter>&amp;C&amp;A&amp;RPage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pageSetUpPr fitToPage="1"/>
  </sheetPr>
  <dimension ref="A1:N28"/>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5" style="2" bestFit="1" customWidth="1"/>
    <col min="2" max="2" width="9.26953125" style="2"/>
    <col min="3" max="3" width="21.26953125" style="2" customWidth="1"/>
    <col min="4" max="4" width="20.54296875" style="2" customWidth="1"/>
    <col min="5" max="5" width="11.26953125" style="2" customWidth="1"/>
    <col min="6" max="6" width="11.7265625" style="2" customWidth="1"/>
    <col min="7" max="7" width="16.54296875" style="2" customWidth="1"/>
    <col min="8" max="8" width="18.7265625" style="2" customWidth="1"/>
    <col min="9" max="9" width="19.26953125" style="2" customWidth="1"/>
    <col min="10" max="10" width="12" style="2" customWidth="1"/>
    <col min="11" max="11" width="11.54296875" style="2" customWidth="1"/>
    <col min="12" max="16384" width="9.26953125" style="2"/>
  </cols>
  <sheetData>
    <row r="1" spans="1:14" ht="13" x14ac:dyDescent="0.3">
      <c r="A1" s="391">
        <f>+'Cover Page'!A21:H21</f>
        <v>0</v>
      </c>
      <c r="B1" s="391"/>
      <c r="C1" s="391"/>
      <c r="D1" s="391"/>
      <c r="E1" s="391"/>
      <c r="F1" s="391"/>
      <c r="G1" s="391"/>
      <c r="H1" s="391"/>
      <c r="I1" s="391"/>
    </row>
    <row r="2" spans="1:14" ht="13" x14ac:dyDescent="0.3">
      <c r="A2" s="391" t="str">
        <f>+'Cover Page'!A15:H15</f>
        <v>Interim Rate Adjustment Application</v>
      </c>
      <c r="B2" s="391"/>
      <c r="C2" s="391"/>
      <c r="D2" s="391"/>
      <c r="E2" s="391"/>
      <c r="F2" s="391"/>
      <c r="G2" s="391"/>
      <c r="H2" s="391"/>
      <c r="I2" s="391"/>
    </row>
    <row r="3" spans="1:14" ht="13" x14ac:dyDescent="0.3">
      <c r="A3" s="391" t="str">
        <f>'Cover Page'!A33:J33</f>
        <v xml:space="preserve"> Month Period Ending December 31, </v>
      </c>
      <c r="B3" s="391"/>
      <c r="C3" s="391"/>
      <c r="D3" s="391"/>
      <c r="E3" s="391"/>
      <c r="F3" s="391"/>
      <c r="G3" s="391"/>
      <c r="H3" s="391"/>
      <c r="I3" s="391"/>
    </row>
    <row r="4" spans="1:14" ht="13" x14ac:dyDescent="0.3">
      <c r="A4" s="391" t="s">
        <v>416</v>
      </c>
      <c r="B4" s="391"/>
      <c r="C4" s="391"/>
      <c r="D4" s="391"/>
      <c r="E4" s="391"/>
      <c r="F4" s="391"/>
      <c r="G4" s="391"/>
      <c r="H4" s="391"/>
      <c r="I4" s="391"/>
      <c r="J4" s="16"/>
      <c r="K4" s="16"/>
      <c r="L4" s="16"/>
      <c r="M4" s="16"/>
      <c r="N4" s="16"/>
    </row>
    <row r="5" spans="1:14" ht="13" x14ac:dyDescent="0.3">
      <c r="A5" s="123"/>
      <c r="B5" s="16"/>
      <c r="C5" s="16"/>
      <c r="D5" s="16"/>
      <c r="E5" s="16"/>
      <c r="F5" s="16"/>
      <c r="G5" s="16"/>
      <c r="H5" s="16"/>
      <c r="I5" s="16"/>
      <c r="J5" s="228"/>
      <c r="K5" s="228"/>
      <c r="L5" s="228"/>
      <c r="M5" s="16"/>
      <c r="N5" s="16"/>
    </row>
    <row r="6" spans="1:14" ht="13" x14ac:dyDescent="0.3">
      <c r="A6" s="123"/>
      <c r="B6" s="16"/>
      <c r="C6" s="16"/>
      <c r="D6" s="16"/>
      <c r="E6" s="16"/>
      <c r="F6" s="16"/>
      <c r="G6" s="16"/>
      <c r="H6" s="16"/>
      <c r="I6" s="16"/>
      <c r="J6" s="228"/>
      <c r="K6" s="228"/>
      <c r="L6" s="9"/>
    </row>
    <row r="7" spans="1:14" s="225" customFormat="1" ht="39" x14ac:dyDescent="0.3">
      <c r="A7" s="226" t="s">
        <v>59</v>
      </c>
      <c r="B7" s="227" t="s">
        <v>174</v>
      </c>
      <c r="C7" s="227" t="s">
        <v>175</v>
      </c>
      <c r="D7" s="227" t="s">
        <v>176</v>
      </c>
      <c r="E7" s="227" t="s">
        <v>433</v>
      </c>
      <c r="F7" s="227" t="s">
        <v>220</v>
      </c>
      <c r="G7" s="227" t="s">
        <v>177</v>
      </c>
      <c r="H7" s="227" t="s">
        <v>178</v>
      </c>
      <c r="I7" s="227" t="s">
        <v>179</v>
      </c>
      <c r="J7" s="230"/>
      <c r="K7" s="230"/>
      <c r="L7" s="229"/>
    </row>
    <row r="8" spans="1:14" x14ac:dyDescent="0.25">
      <c r="A8" s="89" t="s">
        <v>1</v>
      </c>
      <c r="B8" s="78" t="s">
        <v>2</v>
      </c>
      <c r="C8" s="78" t="s">
        <v>3</v>
      </c>
      <c r="D8" s="78" t="s">
        <v>4</v>
      </c>
      <c r="E8" s="78" t="s">
        <v>5</v>
      </c>
      <c r="F8" s="78" t="s">
        <v>6</v>
      </c>
      <c r="G8" s="78" t="s">
        <v>7</v>
      </c>
      <c r="H8" s="78" t="s">
        <v>61</v>
      </c>
      <c r="I8" s="78" t="s">
        <v>62</v>
      </c>
      <c r="J8" s="78"/>
      <c r="K8" s="78"/>
      <c r="L8" s="78"/>
      <c r="M8" s="78"/>
      <c r="N8" s="78"/>
    </row>
    <row r="9" spans="1:14" x14ac:dyDescent="0.25">
      <c r="J9" s="9"/>
      <c r="K9" s="9"/>
      <c r="L9" s="9"/>
    </row>
    <row r="10" spans="1:14" x14ac:dyDescent="0.25">
      <c r="A10" s="9">
        <v>10</v>
      </c>
      <c r="B10" s="103"/>
      <c r="C10" s="103"/>
      <c r="D10" s="103"/>
      <c r="E10" s="103"/>
      <c r="F10" s="103"/>
      <c r="G10" s="103"/>
      <c r="H10" s="103"/>
      <c r="I10" s="103"/>
      <c r="J10" s="9"/>
      <c r="K10" s="9"/>
      <c r="L10" s="9"/>
    </row>
    <row r="11" spans="1:14" x14ac:dyDescent="0.25">
      <c r="A11" s="9">
        <v>11</v>
      </c>
      <c r="B11" s="103"/>
      <c r="C11" s="103"/>
      <c r="D11" s="103"/>
      <c r="E11" s="103"/>
      <c r="F11" s="103"/>
      <c r="G11" s="103"/>
      <c r="H11" s="103"/>
      <c r="I11" s="103"/>
      <c r="J11" s="9"/>
      <c r="K11" s="9"/>
      <c r="L11" s="9"/>
    </row>
    <row r="12" spans="1:14" x14ac:dyDescent="0.25">
      <c r="A12" s="9">
        <v>12</v>
      </c>
      <c r="B12" s="103"/>
      <c r="C12" s="103"/>
      <c r="D12" s="103"/>
      <c r="E12" s="103"/>
      <c r="F12" s="103"/>
      <c r="G12" s="103"/>
      <c r="H12" s="103"/>
      <c r="I12" s="103"/>
      <c r="J12" s="9"/>
      <c r="K12" s="9"/>
      <c r="L12" s="9"/>
    </row>
    <row r="13" spans="1:14" x14ac:dyDescent="0.25">
      <c r="A13" s="9">
        <v>13</v>
      </c>
      <c r="B13" s="103"/>
      <c r="C13" s="103"/>
      <c r="D13" s="103"/>
      <c r="E13" s="103"/>
      <c r="F13" s="103"/>
      <c r="G13" s="103"/>
      <c r="H13" s="103"/>
      <c r="I13" s="103"/>
      <c r="J13" s="9"/>
      <c r="K13" s="9"/>
      <c r="L13" s="9"/>
    </row>
    <row r="14" spans="1:14" x14ac:dyDescent="0.25">
      <c r="A14" s="9">
        <v>14</v>
      </c>
      <c r="B14" s="103"/>
      <c r="C14" s="103"/>
      <c r="D14" s="103"/>
      <c r="E14" s="103"/>
      <c r="F14" s="103"/>
      <c r="G14" s="103"/>
      <c r="H14" s="103"/>
      <c r="I14" s="103"/>
      <c r="J14" s="9"/>
      <c r="K14" s="9"/>
      <c r="L14" s="9"/>
    </row>
    <row r="15" spans="1:14" x14ac:dyDescent="0.25">
      <c r="A15" s="9">
        <v>15</v>
      </c>
      <c r="B15" s="103"/>
      <c r="C15" s="103"/>
      <c r="D15" s="103"/>
      <c r="E15" s="103"/>
      <c r="F15" s="103"/>
      <c r="G15" s="103"/>
      <c r="H15" s="103"/>
      <c r="I15" s="103"/>
      <c r="J15" s="9"/>
      <c r="K15" s="9"/>
      <c r="L15" s="9"/>
    </row>
    <row r="16" spans="1:14" x14ac:dyDescent="0.25">
      <c r="A16" s="9">
        <v>16</v>
      </c>
      <c r="B16" s="103"/>
      <c r="C16" s="103"/>
      <c r="D16" s="103"/>
      <c r="E16" s="103"/>
      <c r="F16" s="103"/>
      <c r="G16" s="103"/>
      <c r="H16" s="103"/>
      <c r="I16" s="103"/>
      <c r="J16" s="9"/>
      <c r="K16" s="9"/>
      <c r="L16" s="9"/>
    </row>
    <row r="17" spans="1:12" x14ac:dyDescent="0.25">
      <c r="A17" s="9">
        <v>17</v>
      </c>
      <c r="B17" s="103"/>
      <c r="C17" s="103"/>
      <c r="D17" s="103"/>
      <c r="E17" s="103"/>
      <c r="F17" s="103"/>
      <c r="G17" s="103"/>
      <c r="H17" s="103"/>
      <c r="I17" s="103"/>
      <c r="J17" s="9"/>
      <c r="K17" s="9"/>
      <c r="L17" s="9"/>
    </row>
    <row r="18" spans="1:12" x14ac:dyDescent="0.25">
      <c r="A18" s="9">
        <v>18</v>
      </c>
      <c r="B18" s="103"/>
      <c r="C18" s="103"/>
      <c r="D18" s="103"/>
      <c r="E18" s="103"/>
      <c r="F18" s="103"/>
      <c r="G18" s="103"/>
      <c r="H18" s="103"/>
      <c r="I18" s="103"/>
      <c r="J18" s="9"/>
      <c r="K18" s="9"/>
      <c r="L18" s="9"/>
    </row>
    <row r="19" spans="1:12" x14ac:dyDescent="0.25">
      <c r="A19" s="9">
        <v>19</v>
      </c>
      <c r="B19" s="103"/>
      <c r="C19" s="103"/>
      <c r="D19" s="103"/>
      <c r="E19" s="103"/>
      <c r="F19" s="103"/>
      <c r="G19" s="103"/>
      <c r="H19" s="103"/>
      <c r="I19" s="103"/>
      <c r="J19" s="9"/>
      <c r="K19" s="9"/>
      <c r="L19" s="9"/>
    </row>
    <row r="20" spans="1:12" x14ac:dyDescent="0.25">
      <c r="A20" s="9">
        <v>20</v>
      </c>
      <c r="B20" s="103"/>
      <c r="C20" s="103"/>
      <c r="D20" s="103"/>
      <c r="E20" s="103"/>
      <c r="F20" s="103"/>
      <c r="G20" s="103"/>
      <c r="H20" s="103"/>
      <c r="I20" s="103"/>
      <c r="J20" s="9"/>
      <c r="K20" s="9"/>
      <c r="L20" s="9"/>
    </row>
    <row r="21" spans="1:12" x14ac:dyDescent="0.25">
      <c r="A21" s="9">
        <v>21</v>
      </c>
      <c r="B21" s="103"/>
      <c r="C21" s="103"/>
      <c r="D21" s="103"/>
      <c r="E21" s="103"/>
      <c r="F21" s="103"/>
      <c r="G21" s="103"/>
      <c r="H21" s="103"/>
      <c r="I21" s="103"/>
      <c r="J21" s="9"/>
      <c r="K21" s="9"/>
      <c r="L21" s="9"/>
    </row>
    <row r="22" spans="1:12" x14ac:dyDescent="0.25">
      <c r="A22" s="9">
        <v>22</v>
      </c>
      <c r="B22" s="103"/>
      <c r="C22" s="103"/>
      <c r="D22" s="103"/>
      <c r="E22" s="103"/>
      <c r="F22" s="103"/>
      <c r="G22" s="103"/>
      <c r="H22" s="103"/>
      <c r="I22" s="103"/>
      <c r="J22" s="9"/>
      <c r="K22" s="9"/>
      <c r="L22" s="9"/>
    </row>
    <row r="23" spans="1:12" x14ac:dyDescent="0.25">
      <c r="A23" s="9">
        <v>23</v>
      </c>
      <c r="B23" s="103"/>
      <c r="C23" s="103"/>
      <c r="D23" s="103"/>
      <c r="E23" s="103"/>
      <c r="F23" s="103"/>
      <c r="G23" s="103"/>
      <c r="H23" s="103"/>
      <c r="I23" s="103"/>
      <c r="J23" s="9"/>
      <c r="K23" s="9"/>
      <c r="L23" s="9"/>
    </row>
    <row r="24" spans="1:12" x14ac:dyDescent="0.25">
      <c r="A24" s="9">
        <v>24</v>
      </c>
      <c r="B24" s="103"/>
      <c r="C24" s="103"/>
      <c r="D24" s="103"/>
      <c r="E24" s="103"/>
      <c r="F24" s="103"/>
      <c r="G24" s="103"/>
      <c r="H24" s="103"/>
      <c r="I24" s="103"/>
      <c r="J24" s="9"/>
      <c r="K24" s="9"/>
      <c r="L24" s="9"/>
    </row>
    <row r="25" spans="1:12" x14ac:dyDescent="0.25">
      <c r="A25" s="9"/>
      <c r="J25" s="9"/>
      <c r="K25" s="9"/>
      <c r="L25" s="9"/>
    </row>
    <row r="26" spans="1:12" x14ac:dyDescent="0.25">
      <c r="J26" s="9"/>
      <c r="K26" s="9"/>
      <c r="L26" s="9"/>
    </row>
    <row r="27" spans="1:12" x14ac:dyDescent="0.25">
      <c r="J27" s="9"/>
      <c r="K27" s="9"/>
      <c r="L27" s="9"/>
    </row>
    <row r="28" spans="1:12" x14ac:dyDescent="0.25">
      <c r="J28" s="9"/>
      <c r="K28" s="9"/>
      <c r="L28" s="9"/>
    </row>
  </sheetData>
  <mergeCells count="4">
    <mergeCell ref="A1:I1"/>
    <mergeCell ref="A2:I2"/>
    <mergeCell ref="A3:I3"/>
    <mergeCell ref="A4:I4"/>
  </mergeCells>
  <printOptions horizontalCentered="1"/>
  <pageMargins left="0.75" right="0.75" top="1" bottom="1" header="0.5" footer="0.5"/>
  <pageSetup scale="92" fitToHeight="0" orientation="landscape" r:id="rId1"/>
  <headerFooter alignWithMargins="0">
    <oddFooter>&amp;C&amp;A&amp;RPage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N25"/>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5" style="2" bestFit="1" customWidth="1"/>
    <col min="2" max="2" width="9.26953125" style="2"/>
    <col min="3" max="3" width="21.26953125" style="2" customWidth="1"/>
    <col min="4" max="4" width="20.54296875" style="2" customWidth="1"/>
    <col min="5" max="5" width="11.26953125" style="2" customWidth="1"/>
    <col min="6" max="6" width="9.26953125" style="2"/>
    <col min="7" max="7" width="16.54296875" style="2" customWidth="1"/>
    <col min="8" max="8" width="18.7265625" style="2" customWidth="1"/>
    <col min="9" max="9" width="19.26953125" style="2" customWidth="1"/>
    <col min="10" max="10" width="10.1796875" style="2" bestFit="1" customWidth="1"/>
    <col min="11" max="11" width="9.54296875" style="2" bestFit="1" customWidth="1"/>
    <col min="12" max="16384" width="9.26953125" style="2"/>
  </cols>
  <sheetData>
    <row r="1" spans="1:14" ht="13" x14ac:dyDescent="0.3">
      <c r="A1" s="391">
        <f>+'Cover Page'!A21:H21</f>
        <v>0</v>
      </c>
      <c r="B1" s="391"/>
      <c r="C1" s="391"/>
      <c r="D1" s="391"/>
      <c r="E1" s="391"/>
      <c r="F1" s="391"/>
      <c r="G1" s="391"/>
      <c r="H1" s="391"/>
      <c r="I1" s="391"/>
      <c r="J1" s="391"/>
      <c r="K1" s="391"/>
    </row>
    <row r="2" spans="1:14" ht="13" x14ac:dyDescent="0.3">
      <c r="A2" s="391" t="str">
        <f>+'Cover Page'!A15:H15</f>
        <v>Interim Rate Adjustment Application</v>
      </c>
      <c r="B2" s="391"/>
      <c r="C2" s="391"/>
      <c r="D2" s="391"/>
      <c r="E2" s="391"/>
      <c r="F2" s="391"/>
      <c r="G2" s="391"/>
      <c r="H2" s="391"/>
      <c r="I2" s="391"/>
      <c r="J2" s="391"/>
      <c r="K2" s="391"/>
    </row>
    <row r="3" spans="1:14" ht="13" x14ac:dyDescent="0.3">
      <c r="A3" s="391" t="str">
        <f>'Cover Page'!A33:J33</f>
        <v xml:space="preserve"> Month Period Ending December 31, </v>
      </c>
      <c r="B3" s="391"/>
      <c r="C3" s="391"/>
      <c r="D3" s="391"/>
      <c r="E3" s="391"/>
      <c r="F3" s="391"/>
      <c r="G3" s="391"/>
      <c r="H3" s="391"/>
      <c r="I3" s="391"/>
      <c r="J3" s="391"/>
      <c r="K3" s="391"/>
    </row>
    <row r="4" spans="1:14" ht="13" x14ac:dyDescent="0.3">
      <c r="A4" s="391" t="s">
        <v>333</v>
      </c>
      <c r="B4" s="391"/>
      <c r="C4" s="391"/>
      <c r="D4" s="391"/>
      <c r="E4" s="391"/>
      <c r="F4" s="391"/>
      <c r="G4" s="391"/>
      <c r="H4" s="391"/>
      <c r="I4" s="391"/>
      <c r="J4" s="391"/>
      <c r="K4" s="391"/>
      <c r="L4" s="16"/>
      <c r="M4" s="16"/>
      <c r="N4" s="16"/>
    </row>
    <row r="5" spans="1:14" ht="13" x14ac:dyDescent="0.3">
      <c r="A5" s="123"/>
      <c r="B5" s="16"/>
      <c r="C5" s="16"/>
      <c r="D5" s="16"/>
      <c r="E5" s="16"/>
      <c r="F5" s="16"/>
      <c r="G5" s="16"/>
      <c r="H5" s="16"/>
      <c r="I5" s="16"/>
      <c r="J5" s="16"/>
      <c r="K5" s="16"/>
      <c r="L5" s="16"/>
      <c r="M5" s="16"/>
      <c r="N5" s="16"/>
    </row>
    <row r="6" spans="1:14" ht="13" x14ac:dyDescent="0.3">
      <c r="A6" s="123"/>
      <c r="B6" s="16"/>
      <c r="C6" s="16"/>
      <c r="D6" s="16"/>
      <c r="E6" s="16"/>
      <c r="F6" s="16"/>
      <c r="G6" s="16"/>
      <c r="H6" s="16"/>
      <c r="I6" s="16"/>
      <c r="J6" s="16"/>
      <c r="K6" s="16"/>
    </row>
    <row r="7" spans="1:14" s="225" customFormat="1" ht="39" x14ac:dyDescent="0.3">
      <c r="A7" s="226" t="s">
        <v>59</v>
      </c>
      <c r="B7" s="227" t="s">
        <v>174</v>
      </c>
      <c r="C7" s="227" t="s">
        <v>175</v>
      </c>
      <c r="D7" s="227" t="s">
        <v>176</v>
      </c>
      <c r="E7" s="227" t="s">
        <v>433</v>
      </c>
      <c r="F7" s="227" t="s">
        <v>219</v>
      </c>
      <c r="G7" s="227" t="s">
        <v>177</v>
      </c>
      <c r="H7" s="227" t="s">
        <v>178</v>
      </c>
      <c r="I7" s="227" t="s">
        <v>179</v>
      </c>
      <c r="J7" s="227" t="s">
        <v>180</v>
      </c>
      <c r="K7" s="227" t="s">
        <v>181</v>
      </c>
    </row>
    <row r="8" spans="1:14" x14ac:dyDescent="0.25">
      <c r="A8" s="89" t="s">
        <v>1</v>
      </c>
      <c r="B8" s="78" t="s">
        <v>2</v>
      </c>
      <c r="C8" s="78" t="s">
        <v>3</v>
      </c>
      <c r="D8" s="78" t="s">
        <v>4</v>
      </c>
      <c r="E8" s="78" t="s">
        <v>5</v>
      </c>
      <c r="F8" s="78" t="s">
        <v>6</v>
      </c>
      <c r="G8" s="78" t="s">
        <v>7</v>
      </c>
      <c r="H8" s="78" t="s">
        <v>61</v>
      </c>
      <c r="I8" s="78" t="s">
        <v>62</v>
      </c>
      <c r="J8" s="78" t="s">
        <v>63</v>
      </c>
      <c r="K8" s="78" t="s">
        <v>64</v>
      </c>
      <c r="L8" s="78"/>
      <c r="M8" s="78"/>
      <c r="N8" s="78"/>
    </row>
    <row r="10" spans="1:14" x14ac:dyDescent="0.25">
      <c r="A10" s="9">
        <v>10</v>
      </c>
      <c r="B10" s="103"/>
      <c r="C10" s="103"/>
      <c r="D10" s="103"/>
      <c r="E10" s="103"/>
      <c r="F10" s="103"/>
      <c r="G10" s="103"/>
      <c r="H10" s="103"/>
      <c r="I10" s="103"/>
      <c r="J10" s="103"/>
      <c r="K10" s="103"/>
    </row>
    <row r="11" spans="1:14" x14ac:dyDescent="0.25">
      <c r="A11" s="9">
        <v>11</v>
      </c>
      <c r="B11" s="103"/>
      <c r="C11" s="103"/>
      <c r="D11" s="103"/>
      <c r="E11" s="103"/>
      <c r="F11" s="103"/>
      <c r="G11" s="103"/>
      <c r="H11" s="103"/>
      <c r="I11" s="103"/>
      <c r="J11" s="103"/>
      <c r="K11" s="103"/>
    </row>
    <row r="12" spans="1:14" x14ac:dyDescent="0.25">
      <c r="A12" s="9">
        <v>12</v>
      </c>
      <c r="B12" s="103"/>
      <c r="C12" s="103"/>
      <c r="D12" s="103"/>
      <c r="E12" s="103"/>
      <c r="F12" s="103"/>
      <c r="G12" s="103"/>
      <c r="H12" s="103"/>
      <c r="I12" s="103"/>
      <c r="J12" s="103"/>
      <c r="K12" s="103"/>
    </row>
    <row r="13" spans="1:14" x14ac:dyDescent="0.25">
      <c r="A13" s="9">
        <v>13</v>
      </c>
      <c r="B13" s="103"/>
      <c r="C13" s="103"/>
      <c r="D13" s="103"/>
      <c r="E13" s="103"/>
      <c r="F13" s="103"/>
      <c r="G13" s="103"/>
      <c r="H13" s="103"/>
      <c r="I13" s="103"/>
      <c r="J13" s="103"/>
      <c r="K13" s="103"/>
    </row>
    <row r="14" spans="1:14" x14ac:dyDescent="0.25">
      <c r="A14" s="9">
        <v>14</v>
      </c>
      <c r="B14" s="103"/>
      <c r="C14" s="103"/>
      <c r="D14" s="103"/>
      <c r="E14" s="103"/>
      <c r="F14" s="103"/>
      <c r="G14" s="103"/>
      <c r="H14" s="103"/>
      <c r="I14" s="103"/>
      <c r="J14" s="103"/>
      <c r="K14" s="103"/>
    </row>
    <row r="15" spans="1:14" x14ac:dyDescent="0.25">
      <c r="A15" s="9">
        <v>15</v>
      </c>
      <c r="B15" s="103"/>
      <c r="C15" s="103"/>
      <c r="D15" s="103"/>
      <c r="E15" s="103"/>
      <c r="F15" s="103"/>
      <c r="G15" s="103"/>
      <c r="H15" s="103"/>
      <c r="I15" s="103"/>
      <c r="J15" s="103"/>
      <c r="K15" s="103"/>
    </row>
    <row r="16" spans="1:14" x14ac:dyDescent="0.25">
      <c r="A16" s="9">
        <v>16</v>
      </c>
      <c r="B16" s="103"/>
      <c r="C16" s="103"/>
      <c r="D16" s="103"/>
      <c r="E16" s="103"/>
      <c r="F16" s="103"/>
      <c r="G16" s="103"/>
      <c r="H16" s="103"/>
      <c r="I16" s="103"/>
      <c r="J16" s="103"/>
      <c r="K16" s="103"/>
    </row>
    <row r="17" spans="1:11" x14ac:dyDescent="0.25">
      <c r="A17" s="9">
        <v>17</v>
      </c>
      <c r="B17" s="103"/>
      <c r="C17" s="103"/>
      <c r="D17" s="103"/>
      <c r="E17" s="103"/>
      <c r="F17" s="103"/>
      <c r="G17" s="103"/>
      <c r="H17" s="103"/>
      <c r="I17" s="103"/>
      <c r="J17" s="103"/>
      <c r="K17" s="103"/>
    </row>
    <row r="18" spans="1:11" x14ac:dyDescent="0.25">
      <c r="A18" s="9">
        <v>18</v>
      </c>
      <c r="B18" s="103"/>
      <c r="C18" s="103"/>
      <c r="D18" s="103"/>
      <c r="E18" s="103"/>
      <c r="F18" s="103"/>
      <c r="G18" s="103"/>
      <c r="H18" s="103"/>
      <c r="I18" s="103"/>
      <c r="J18" s="103"/>
      <c r="K18" s="103"/>
    </row>
    <row r="19" spans="1:11" x14ac:dyDescent="0.25">
      <c r="A19" s="9">
        <v>19</v>
      </c>
      <c r="B19" s="103"/>
      <c r="C19" s="103"/>
      <c r="D19" s="103"/>
      <c r="E19" s="103"/>
      <c r="F19" s="103"/>
      <c r="G19" s="103"/>
      <c r="H19" s="103"/>
      <c r="I19" s="103"/>
      <c r="J19" s="103"/>
      <c r="K19" s="103"/>
    </row>
    <row r="20" spans="1:11" x14ac:dyDescent="0.25">
      <c r="A20" s="9">
        <v>20</v>
      </c>
      <c r="B20" s="103"/>
      <c r="C20" s="103"/>
      <c r="D20" s="103"/>
      <c r="E20" s="103"/>
      <c r="F20" s="103"/>
      <c r="G20" s="103"/>
      <c r="H20" s="103"/>
      <c r="I20" s="103"/>
      <c r="J20" s="103"/>
      <c r="K20" s="103"/>
    </row>
    <row r="21" spans="1:11" x14ac:dyDescent="0.25">
      <c r="A21" s="9">
        <v>21</v>
      </c>
      <c r="B21" s="103"/>
      <c r="C21" s="103"/>
      <c r="D21" s="103"/>
      <c r="E21" s="103"/>
      <c r="F21" s="103"/>
      <c r="G21" s="103"/>
      <c r="H21" s="103"/>
      <c r="I21" s="103"/>
      <c r="J21" s="103"/>
      <c r="K21" s="103"/>
    </row>
    <row r="22" spans="1:11" x14ac:dyDescent="0.25">
      <c r="A22" s="9">
        <v>22</v>
      </c>
      <c r="B22" s="103"/>
      <c r="C22" s="103"/>
      <c r="D22" s="103"/>
      <c r="E22" s="103"/>
      <c r="F22" s="103"/>
      <c r="G22" s="103"/>
      <c r="H22" s="103"/>
      <c r="I22" s="103"/>
      <c r="J22" s="103"/>
      <c r="K22" s="103"/>
    </row>
    <row r="23" spans="1:11" x14ac:dyDescent="0.25">
      <c r="A23" s="9">
        <v>23</v>
      </c>
      <c r="B23" s="103"/>
      <c r="C23" s="103"/>
      <c r="D23" s="103"/>
      <c r="E23" s="103"/>
      <c r="F23" s="103"/>
      <c r="G23" s="103"/>
      <c r="H23" s="103"/>
      <c r="I23" s="103"/>
      <c r="J23" s="103"/>
      <c r="K23" s="103"/>
    </row>
    <row r="24" spans="1:11" x14ac:dyDescent="0.25">
      <c r="A24" s="9">
        <v>24</v>
      </c>
      <c r="B24" s="103"/>
      <c r="C24" s="103"/>
      <c r="D24" s="103"/>
      <c r="E24" s="103"/>
      <c r="F24" s="103"/>
      <c r="G24" s="103"/>
      <c r="H24" s="103"/>
      <c r="I24" s="103"/>
      <c r="J24" s="103"/>
      <c r="K24" s="103"/>
    </row>
    <row r="25" spans="1:11" x14ac:dyDescent="0.25">
      <c r="A25" s="9"/>
    </row>
  </sheetData>
  <mergeCells count="4">
    <mergeCell ref="A4:K4"/>
    <mergeCell ref="A3:K3"/>
    <mergeCell ref="A2:K2"/>
    <mergeCell ref="A1:K1"/>
  </mergeCells>
  <printOptions horizontalCentered="1"/>
  <pageMargins left="0.75" right="0.75" top="1" bottom="1" header="0.5" footer="0.5"/>
  <pageSetup scale="81" fitToHeight="0" orientation="landscape" r:id="rId1"/>
  <headerFooter alignWithMargins="0">
    <oddFooter>&amp;C&amp;A&amp;RPage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A1:N25"/>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5" style="2" bestFit="1" customWidth="1"/>
    <col min="2" max="2" width="9.26953125" style="2"/>
    <col min="3" max="3" width="21.26953125" style="2" customWidth="1"/>
    <col min="4" max="4" width="20.54296875" style="2" customWidth="1"/>
    <col min="5" max="5" width="11.81640625" style="2" customWidth="1"/>
    <col min="6" max="6" width="11.453125" style="2" customWidth="1"/>
    <col min="7" max="7" width="16.54296875" style="2" customWidth="1"/>
    <col min="8" max="8" width="18.7265625" style="2" customWidth="1"/>
    <col min="9" max="9" width="19.26953125" style="2" customWidth="1"/>
    <col min="10" max="10" width="10.1796875" style="2" bestFit="1" customWidth="1"/>
    <col min="11" max="11" width="9.54296875" style="2" bestFit="1" customWidth="1"/>
    <col min="12" max="16384" width="9.26953125" style="2"/>
  </cols>
  <sheetData>
    <row r="1" spans="1:14" ht="13" x14ac:dyDescent="0.3">
      <c r="A1" s="391">
        <f>+'Cover Page'!A21:H21</f>
        <v>0</v>
      </c>
      <c r="B1" s="391"/>
      <c r="C1" s="391"/>
      <c r="D1" s="391"/>
      <c r="E1" s="391"/>
      <c r="F1" s="391"/>
      <c r="G1" s="391"/>
      <c r="H1" s="391"/>
      <c r="I1" s="391"/>
      <c r="J1" s="391"/>
      <c r="K1" s="391"/>
    </row>
    <row r="2" spans="1:14" ht="13" x14ac:dyDescent="0.3">
      <c r="A2" s="391" t="str">
        <f>+'Cover Page'!A15:H15</f>
        <v>Interim Rate Adjustment Application</v>
      </c>
      <c r="B2" s="391"/>
      <c r="C2" s="391"/>
      <c r="D2" s="391"/>
      <c r="E2" s="391"/>
      <c r="F2" s="391"/>
      <c r="G2" s="391"/>
      <c r="H2" s="391"/>
      <c r="I2" s="391"/>
      <c r="J2" s="391"/>
      <c r="K2" s="391"/>
    </row>
    <row r="3" spans="1:14" ht="13" x14ac:dyDescent="0.3">
      <c r="A3" s="391" t="str">
        <f>'Cover Page'!A33:J33</f>
        <v xml:space="preserve"> Month Period Ending December 31, </v>
      </c>
      <c r="B3" s="391"/>
      <c r="C3" s="391"/>
      <c r="D3" s="391"/>
      <c r="E3" s="391"/>
      <c r="F3" s="391"/>
      <c r="G3" s="391"/>
      <c r="H3" s="391"/>
      <c r="I3" s="391"/>
      <c r="J3" s="391"/>
      <c r="K3" s="391"/>
    </row>
    <row r="4" spans="1:14" ht="13" x14ac:dyDescent="0.3">
      <c r="A4" s="391" t="s">
        <v>334</v>
      </c>
      <c r="B4" s="391"/>
      <c r="C4" s="391"/>
      <c r="D4" s="391"/>
      <c r="E4" s="391"/>
      <c r="F4" s="391"/>
      <c r="G4" s="391"/>
      <c r="H4" s="391"/>
      <c r="I4" s="391"/>
      <c r="J4" s="391"/>
      <c r="K4" s="391"/>
      <c r="L4" s="16"/>
      <c r="M4" s="16"/>
      <c r="N4" s="16"/>
    </row>
    <row r="5" spans="1:14" ht="13" x14ac:dyDescent="0.3">
      <c r="A5" s="123"/>
      <c r="B5" s="16"/>
      <c r="C5" s="16"/>
      <c r="D5" s="16"/>
      <c r="E5" s="16"/>
      <c r="F5" s="16"/>
      <c r="G5" s="16"/>
      <c r="H5" s="16"/>
      <c r="I5" s="16"/>
      <c r="J5" s="16"/>
      <c r="K5" s="16"/>
      <c r="L5" s="16"/>
      <c r="M5" s="16"/>
      <c r="N5" s="16"/>
    </row>
    <row r="6" spans="1:14" ht="13" x14ac:dyDescent="0.3">
      <c r="A6" s="123"/>
      <c r="B6" s="16"/>
      <c r="C6" s="16"/>
      <c r="D6" s="16"/>
      <c r="E6" s="16"/>
      <c r="F6" s="16"/>
      <c r="G6" s="16"/>
      <c r="H6" s="16"/>
      <c r="I6" s="16"/>
      <c r="J6" s="16"/>
      <c r="K6" s="16"/>
    </row>
    <row r="7" spans="1:14" s="225" customFormat="1" ht="39" x14ac:dyDescent="0.3">
      <c r="A7" s="226" t="s">
        <v>59</v>
      </c>
      <c r="B7" s="227" t="s">
        <v>174</v>
      </c>
      <c r="C7" s="227" t="s">
        <v>175</v>
      </c>
      <c r="D7" s="227" t="s">
        <v>176</v>
      </c>
      <c r="E7" s="227" t="s">
        <v>433</v>
      </c>
      <c r="F7" s="227" t="s">
        <v>220</v>
      </c>
      <c r="G7" s="227" t="s">
        <v>177</v>
      </c>
      <c r="H7" s="227" t="s">
        <v>178</v>
      </c>
      <c r="I7" s="227" t="s">
        <v>179</v>
      </c>
      <c r="J7" s="227" t="s">
        <v>180</v>
      </c>
      <c r="K7" s="227" t="s">
        <v>181</v>
      </c>
    </row>
    <row r="8" spans="1:14" s="225" customFormat="1" x14ac:dyDescent="0.25">
      <c r="A8" s="89" t="s">
        <v>1</v>
      </c>
      <c r="B8" s="78" t="s">
        <v>2</v>
      </c>
      <c r="C8" s="78" t="s">
        <v>3</v>
      </c>
      <c r="D8" s="78" t="s">
        <v>4</v>
      </c>
      <c r="E8" s="78" t="s">
        <v>5</v>
      </c>
      <c r="F8" s="78" t="s">
        <v>6</v>
      </c>
      <c r="G8" s="78" t="s">
        <v>7</v>
      </c>
      <c r="H8" s="78" t="s">
        <v>61</v>
      </c>
      <c r="I8" s="78" t="s">
        <v>62</v>
      </c>
      <c r="J8" s="78" t="s">
        <v>63</v>
      </c>
      <c r="K8" s="78" t="s">
        <v>64</v>
      </c>
      <c r="L8" s="78"/>
      <c r="M8" s="78"/>
      <c r="N8" s="78"/>
    </row>
    <row r="10" spans="1:14" x14ac:dyDescent="0.25">
      <c r="A10" s="9">
        <v>10</v>
      </c>
      <c r="B10" s="103"/>
      <c r="C10" s="103"/>
      <c r="D10" s="103"/>
      <c r="E10" s="103"/>
      <c r="F10" s="103"/>
      <c r="G10" s="103"/>
      <c r="H10" s="103"/>
      <c r="I10" s="103"/>
      <c r="J10" s="103"/>
      <c r="K10" s="103"/>
    </row>
    <row r="11" spans="1:14" x14ac:dyDescent="0.25">
      <c r="A11" s="9">
        <v>11</v>
      </c>
      <c r="B11" s="103"/>
      <c r="C11" s="103"/>
      <c r="D11" s="103"/>
      <c r="E11" s="103"/>
      <c r="F11" s="103"/>
      <c r="G11" s="103"/>
      <c r="H11" s="103"/>
      <c r="I11" s="103"/>
      <c r="J11" s="103"/>
      <c r="K11" s="103"/>
    </row>
    <row r="12" spans="1:14" x14ac:dyDescent="0.25">
      <c r="A12" s="9">
        <v>12</v>
      </c>
      <c r="B12" s="103"/>
      <c r="C12" s="103"/>
      <c r="D12" s="103"/>
      <c r="E12" s="103"/>
      <c r="F12" s="103"/>
      <c r="G12" s="103"/>
      <c r="H12" s="103"/>
      <c r="I12" s="103"/>
      <c r="J12" s="103"/>
      <c r="K12" s="103"/>
    </row>
    <row r="13" spans="1:14" x14ac:dyDescent="0.25">
      <c r="A13" s="9">
        <v>13</v>
      </c>
      <c r="B13" s="103"/>
      <c r="C13" s="103"/>
      <c r="D13" s="103"/>
      <c r="E13" s="103"/>
      <c r="F13" s="103"/>
      <c r="G13" s="103"/>
      <c r="H13" s="103"/>
      <c r="I13" s="103"/>
      <c r="J13" s="103"/>
      <c r="K13" s="103"/>
    </row>
    <row r="14" spans="1:14" x14ac:dyDescent="0.25">
      <c r="A14" s="9">
        <v>14</v>
      </c>
      <c r="B14" s="103"/>
      <c r="C14" s="103"/>
      <c r="D14" s="103"/>
      <c r="E14" s="103"/>
      <c r="F14" s="103"/>
      <c r="G14" s="103"/>
      <c r="H14" s="103"/>
      <c r="I14" s="103"/>
      <c r="J14" s="103"/>
      <c r="K14" s="103"/>
    </row>
    <row r="15" spans="1:14" x14ac:dyDescent="0.25">
      <c r="A15" s="9">
        <v>15</v>
      </c>
      <c r="B15" s="103"/>
      <c r="C15" s="103"/>
      <c r="D15" s="103"/>
      <c r="E15" s="103"/>
      <c r="F15" s="103"/>
      <c r="G15" s="103"/>
      <c r="H15" s="103"/>
      <c r="I15" s="103"/>
      <c r="J15" s="103"/>
      <c r="K15" s="103"/>
    </row>
    <row r="16" spans="1:14" x14ac:dyDescent="0.25">
      <c r="A16" s="9">
        <v>16</v>
      </c>
      <c r="B16" s="103"/>
      <c r="C16" s="103"/>
      <c r="D16" s="103"/>
      <c r="E16" s="103"/>
      <c r="F16" s="103"/>
      <c r="G16" s="103"/>
      <c r="H16" s="103"/>
      <c r="I16" s="103"/>
      <c r="J16" s="103"/>
      <c r="K16" s="103"/>
    </row>
    <row r="17" spans="1:11" x14ac:dyDescent="0.25">
      <c r="A17" s="9">
        <v>17</v>
      </c>
      <c r="B17" s="103"/>
      <c r="C17" s="103"/>
      <c r="D17" s="103"/>
      <c r="E17" s="103"/>
      <c r="F17" s="103"/>
      <c r="G17" s="103"/>
      <c r="H17" s="103"/>
      <c r="I17" s="103"/>
      <c r="J17" s="103"/>
      <c r="K17" s="103"/>
    </row>
    <row r="18" spans="1:11" x14ac:dyDescent="0.25">
      <c r="A18" s="9">
        <v>18</v>
      </c>
      <c r="B18" s="103"/>
      <c r="C18" s="103"/>
      <c r="D18" s="103"/>
      <c r="E18" s="103"/>
      <c r="F18" s="103"/>
      <c r="G18" s="103"/>
      <c r="H18" s="103"/>
      <c r="I18" s="103"/>
      <c r="J18" s="103"/>
      <c r="K18" s="103"/>
    </row>
    <row r="19" spans="1:11" x14ac:dyDescent="0.25">
      <c r="A19" s="9">
        <v>19</v>
      </c>
      <c r="B19" s="103"/>
      <c r="C19" s="103"/>
      <c r="D19" s="103"/>
      <c r="E19" s="103"/>
      <c r="F19" s="103"/>
      <c r="G19" s="103"/>
      <c r="H19" s="103"/>
      <c r="I19" s="103"/>
      <c r="J19" s="103"/>
      <c r="K19" s="103"/>
    </row>
    <row r="20" spans="1:11" x14ac:dyDescent="0.25">
      <c r="A20" s="9">
        <v>20</v>
      </c>
      <c r="B20" s="103"/>
      <c r="C20" s="103"/>
      <c r="D20" s="103"/>
      <c r="E20" s="103"/>
      <c r="F20" s="103"/>
      <c r="G20" s="103"/>
      <c r="H20" s="103"/>
      <c r="I20" s="103"/>
      <c r="J20" s="103"/>
      <c r="K20" s="103"/>
    </row>
    <row r="21" spans="1:11" x14ac:dyDescent="0.25">
      <c r="A21" s="9">
        <v>21</v>
      </c>
      <c r="B21" s="103"/>
      <c r="C21" s="103"/>
      <c r="D21" s="103"/>
      <c r="E21" s="103"/>
      <c r="F21" s="103"/>
      <c r="G21" s="103"/>
      <c r="H21" s="103"/>
      <c r="I21" s="103"/>
      <c r="J21" s="103"/>
      <c r="K21" s="103"/>
    </row>
    <row r="22" spans="1:11" x14ac:dyDescent="0.25">
      <c r="A22" s="9">
        <v>22</v>
      </c>
      <c r="B22" s="103"/>
      <c r="C22" s="103"/>
      <c r="D22" s="103"/>
      <c r="E22" s="103"/>
      <c r="F22" s="103"/>
      <c r="G22" s="103"/>
      <c r="H22" s="103"/>
      <c r="I22" s="103"/>
      <c r="J22" s="103"/>
      <c r="K22" s="103"/>
    </row>
    <row r="23" spans="1:11" x14ac:dyDescent="0.25">
      <c r="A23" s="9">
        <v>23</v>
      </c>
      <c r="B23" s="103"/>
      <c r="C23" s="103"/>
      <c r="D23" s="103"/>
      <c r="E23" s="103"/>
      <c r="F23" s="103"/>
      <c r="G23" s="103"/>
      <c r="H23" s="103"/>
      <c r="I23" s="103"/>
      <c r="J23" s="103"/>
      <c r="K23" s="103"/>
    </row>
    <row r="24" spans="1:11" x14ac:dyDescent="0.25">
      <c r="A24" s="9">
        <v>24</v>
      </c>
      <c r="B24" s="103"/>
      <c r="C24" s="103"/>
      <c r="D24" s="103"/>
      <c r="E24" s="103"/>
      <c r="F24" s="103"/>
      <c r="G24" s="103"/>
      <c r="H24" s="103"/>
      <c r="I24" s="103"/>
      <c r="J24" s="103"/>
      <c r="K24" s="103"/>
    </row>
    <row r="25" spans="1:11" x14ac:dyDescent="0.25">
      <c r="A25" s="9"/>
    </row>
  </sheetData>
  <mergeCells count="4">
    <mergeCell ref="A1:K1"/>
    <mergeCell ref="A2:K2"/>
    <mergeCell ref="A3:K3"/>
    <mergeCell ref="A4:K4"/>
  </mergeCells>
  <printOptions horizontalCentered="1"/>
  <pageMargins left="0.75" right="0.75" top="1" bottom="1" header="0.5" footer="0.5"/>
  <pageSetup scale="80" fitToHeight="0" orientation="landscape" r:id="rId1"/>
  <headerFooter alignWithMargins="0">
    <oddFooter>&amp;C&amp;A&amp;RPage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A1:I113"/>
  <sheetViews>
    <sheetView view="pageBreakPreview" topLeftCell="A16"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9" width="16.7265625" style="70" customWidth="1"/>
    <col min="10" max="235" width="9.1796875" style="70"/>
    <col min="236" max="236" width="6" style="70" customWidth="1"/>
    <col min="237" max="237" width="11.26953125" style="70" customWidth="1"/>
    <col min="238" max="238" width="12.54296875" style="70" bestFit="1" customWidth="1"/>
    <col min="239" max="239" width="56.54296875" style="70" customWidth="1"/>
    <col min="240" max="240" width="4.54296875" style="70" customWidth="1"/>
    <col min="241" max="241" width="15.7265625" style="70" customWidth="1"/>
    <col min="242" max="250" width="16.7265625" style="70" customWidth="1"/>
    <col min="251" max="251" width="35.54296875" style="70" bestFit="1" customWidth="1"/>
    <col min="252" max="252" width="16.26953125" style="70" customWidth="1"/>
    <col min="253" max="253" width="15.453125" style="70" customWidth="1"/>
    <col min="254" max="254" width="15.453125" style="70" bestFit="1" customWidth="1"/>
    <col min="255" max="255" width="2.7265625" style="70" customWidth="1"/>
    <col min="256" max="256" width="9.1796875" style="70"/>
    <col min="257" max="257" width="35.453125" style="70" bestFit="1" customWidth="1"/>
    <col min="258" max="258" width="18.26953125" style="70" bestFit="1" customWidth="1"/>
    <col min="259" max="259" width="26.7265625" style="70" bestFit="1" customWidth="1"/>
    <col min="260" max="260" width="17.26953125" style="70" bestFit="1" customWidth="1"/>
    <col min="261" max="261" width="18" style="70" bestFit="1" customWidth="1"/>
    <col min="262" max="262" width="18.26953125" style="70" bestFit="1" customWidth="1"/>
    <col min="263" max="263" width="14.26953125" style="70" bestFit="1" customWidth="1"/>
    <col min="264" max="491" width="9.1796875" style="70"/>
    <col min="492" max="492" width="6" style="70" customWidth="1"/>
    <col min="493" max="493" width="11.26953125" style="70" customWidth="1"/>
    <col min="494" max="494" width="12.54296875" style="70" bestFit="1" customWidth="1"/>
    <col min="495" max="495" width="56.54296875" style="70" customWidth="1"/>
    <col min="496" max="496" width="4.54296875" style="70" customWidth="1"/>
    <col min="497" max="497" width="15.7265625" style="70" customWidth="1"/>
    <col min="498" max="506" width="16.7265625" style="70" customWidth="1"/>
    <col min="507" max="507" width="35.54296875" style="70" bestFit="1" customWidth="1"/>
    <col min="508" max="508" width="16.26953125" style="70" customWidth="1"/>
    <col min="509" max="509" width="15.453125" style="70" customWidth="1"/>
    <col min="510" max="510" width="15.453125" style="70" bestFit="1" customWidth="1"/>
    <col min="511" max="511" width="2.7265625" style="70" customWidth="1"/>
    <col min="512" max="512" width="9.1796875" style="70"/>
    <col min="513" max="513" width="35.453125" style="70" bestFit="1" customWidth="1"/>
    <col min="514" max="514" width="18.26953125" style="70" bestFit="1" customWidth="1"/>
    <col min="515" max="515" width="26.7265625" style="70" bestFit="1" customWidth="1"/>
    <col min="516" max="516" width="17.26953125" style="70" bestFit="1" customWidth="1"/>
    <col min="517" max="517" width="18" style="70" bestFit="1" customWidth="1"/>
    <col min="518" max="518" width="18.26953125" style="70" bestFit="1" customWidth="1"/>
    <col min="519" max="519" width="14.26953125" style="70" bestFit="1" customWidth="1"/>
    <col min="520" max="747" width="9.1796875" style="70"/>
    <col min="748" max="748" width="6" style="70" customWidth="1"/>
    <col min="749" max="749" width="11.26953125" style="70" customWidth="1"/>
    <col min="750" max="750" width="12.54296875" style="70" bestFit="1" customWidth="1"/>
    <col min="751" max="751" width="56.54296875" style="70" customWidth="1"/>
    <col min="752" max="752" width="4.54296875" style="70" customWidth="1"/>
    <col min="753" max="753" width="15.7265625" style="70" customWidth="1"/>
    <col min="754" max="762" width="16.7265625" style="70" customWidth="1"/>
    <col min="763" max="763" width="35.54296875" style="70" bestFit="1" customWidth="1"/>
    <col min="764" max="764" width="16.26953125" style="70" customWidth="1"/>
    <col min="765" max="765" width="15.453125" style="70" customWidth="1"/>
    <col min="766" max="766" width="15.453125" style="70" bestFit="1" customWidth="1"/>
    <col min="767" max="767" width="2.7265625" style="70" customWidth="1"/>
    <col min="768" max="768" width="9.1796875" style="70"/>
    <col min="769" max="769" width="35.453125" style="70" bestFit="1" customWidth="1"/>
    <col min="770" max="770" width="18.26953125" style="70" bestFit="1" customWidth="1"/>
    <col min="771" max="771" width="26.7265625" style="70" bestFit="1" customWidth="1"/>
    <col min="772" max="772" width="17.26953125" style="70" bestFit="1" customWidth="1"/>
    <col min="773" max="773" width="18" style="70" bestFit="1" customWidth="1"/>
    <col min="774" max="774" width="18.26953125" style="70" bestFit="1" customWidth="1"/>
    <col min="775" max="775" width="14.26953125" style="70" bestFit="1" customWidth="1"/>
    <col min="776" max="1003" width="9.1796875" style="70"/>
    <col min="1004" max="1004" width="6" style="70" customWidth="1"/>
    <col min="1005" max="1005" width="11.26953125" style="70" customWidth="1"/>
    <col min="1006" max="1006" width="12.54296875" style="70" bestFit="1" customWidth="1"/>
    <col min="1007" max="1007" width="56.54296875" style="70" customWidth="1"/>
    <col min="1008" max="1008" width="4.54296875" style="70" customWidth="1"/>
    <col min="1009" max="1009" width="15.7265625" style="70" customWidth="1"/>
    <col min="1010" max="1018" width="16.7265625" style="70" customWidth="1"/>
    <col min="1019" max="1019" width="35.54296875" style="70" bestFit="1" customWidth="1"/>
    <col min="1020" max="1020" width="16.26953125" style="70" customWidth="1"/>
    <col min="1021" max="1021" width="15.453125" style="70" customWidth="1"/>
    <col min="1022" max="1022" width="15.453125" style="70" bestFit="1" customWidth="1"/>
    <col min="1023" max="1023" width="2.7265625" style="70" customWidth="1"/>
    <col min="1024" max="1024" width="9.1796875" style="70"/>
    <col min="1025" max="1025" width="35.453125" style="70" bestFit="1" customWidth="1"/>
    <col min="1026" max="1026" width="18.26953125" style="70" bestFit="1" customWidth="1"/>
    <col min="1027" max="1027" width="26.7265625" style="70" bestFit="1" customWidth="1"/>
    <col min="1028" max="1028" width="17.26953125" style="70" bestFit="1" customWidth="1"/>
    <col min="1029" max="1029" width="18" style="70" bestFit="1" customWidth="1"/>
    <col min="1030" max="1030" width="18.26953125" style="70" bestFit="1" customWidth="1"/>
    <col min="1031" max="1031" width="14.26953125" style="70" bestFit="1" customWidth="1"/>
    <col min="1032" max="1259" width="9.1796875" style="70"/>
    <col min="1260" max="1260" width="6" style="70" customWidth="1"/>
    <col min="1261" max="1261" width="11.26953125" style="70" customWidth="1"/>
    <col min="1262" max="1262" width="12.54296875" style="70" bestFit="1" customWidth="1"/>
    <col min="1263" max="1263" width="56.54296875" style="70" customWidth="1"/>
    <col min="1264" max="1264" width="4.54296875" style="70" customWidth="1"/>
    <col min="1265" max="1265" width="15.7265625" style="70" customWidth="1"/>
    <col min="1266" max="1274" width="16.7265625" style="70" customWidth="1"/>
    <col min="1275" max="1275" width="35.54296875" style="70" bestFit="1" customWidth="1"/>
    <col min="1276" max="1276" width="16.26953125" style="70" customWidth="1"/>
    <col min="1277" max="1277" width="15.453125" style="70" customWidth="1"/>
    <col min="1278" max="1278" width="15.453125" style="70" bestFit="1" customWidth="1"/>
    <col min="1279" max="1279" width="2.7265625" style="70" customWidth="1"/>
    <col min="1280" max="1280" width="9.1796875" style="70"/>
    <col min="1281" max="1281" width="35.453125" style="70" bestFit="1" customWidth="1"/>
    <col min="1282" max="1282" width="18.26953125" style="70" bestFit="1" customWidth="1"/>
    <col min="1283" max="1283" width="26.7265625" style="70" bestFit="1" customWidth="1"/>
    <col min="1284" max="1284" width="17.26953125" style="70" bestFit="1" customWidth="1"/>
    <col min="1285" max="1285" width="18" style="70" bestFit="1" customWidth="1"/>
    <col min="1286" max="1286" width="18.26953125" style="70" bestFit="1" customWidth="1"/>
    <col min="1287" max="1287" width="14.26953125" style="70" bestFit="1" customWidth="1"/>
    <col min="1288" max="1515" width="9.1796875" style="70"/>
    <col min="1516" max="1516" width="6" style="70" customWidth="1"/>
    <col min="1517" max="1517" width="11.26953125" style="70" customWidth="1"/>
    <col min="1518" max="1518" width="12.54296875" style="70" bestFit="1" customWidth="1"/>
    <col min="1519" max="1519" width="56.54296875" style="70" customWidth="1"/>
    <col min="1520" max="1520" width="4.54296875" style="70" customWidth="1"/>
    <col min="1521" max="1521" width="15.7265625" style="70" customWidth="1"/>
    <col min="1522" max="1530" width="16.7265625" style="70" customWidth="1"/>
    <col min="1531" max="1531" width="35.54296875" style="70" bestFit="1" customWidth="1"/>
    <col min="1532" max="1532" width="16.26953125" style="70" customWidth="1"/>
    <col min="1533" max="1533" width="15.453125" style="70" customWidth="1"/>
    <col min="1534" max="1534" width="15.453125" style="70" bestFit="1" customWidth="1"/>
    <col min="1535" max="1535" width="2.7265625" style="70" customWidth="1"/>
    <col min="1536" max="1536" width="9.1796875" style="70"/>
    <col min="1537" max="1537" width="35.453125" style="70" bestFit="1" customWidth="1"/>
    <col min="1538" max="1538" width="18.26953125" style="70" bestFit="1" customWidth="1"/>
    <col min="1539" max="1539" width="26.7265625" style="70" bestFit="1" customWidth="1"/>
    <col min="1540" max="1540" width="17.26953125" style="70" bestFit="1" customWidth="1"/>
    <col min="1541" max="1541" width="18" style="70" bestFit="1" customWidth="1"/>
    <col min="1542" max="1542" width="18.26953125" style="70" bestFit="1" customWidth="1"/>
    <col min="1543" max="1543" width="14.26953125" style="70" bestFit="1" customWidth="1"/>
    <col min="1544" max="1771" width="9.1796875" style="70"/>
    <col min="1772" max="1772" width="6" style="70" customWidth="1"/>
    <col min="1773" max="1773" width="11.26953125" style="70" customWidth="1"/>
    <col min="1774" max="1774" width="12.54296875" style="70" bestFit="1" customWidth="1"/>
    <col min="1775" max="1775" width="56.54296875" style="70" customWidth="1"/>
    <col min="1776" max="1776" width="4.54296875" style="70" customWidth="1"/>
    <col min="1777" max="1777" width="15.7265625" style="70" customWidth="1"/>
    <col min="1778" max="1786" width="16.7265625" style="70" customWidth="1"/>
    <col min="1787" max="1787" width="35.54296875" style="70" bestFit="1" customWidth="1"/>
    <col min="1788" max="1788" width="16.26953125" style="70" customWidth="1"/>
    <col min="1789" max="1789" width="15.453125" style="70" customWidth="1"/>
    <col min="1790" max="1790" width="15.453125" style="70" bestFit="1" customWidth="1"/>
    <col min="1791" max="1791" width="2.7265625" style="70" customWidth="1"/>
    <col min="1792" max="1792" width="9.1796875" style="70"/>
    <col min="1793" max="1793" width="35.453125" style="70" bestFit="1" customWidth="1"/>
    <col min="1794" max="1794" width="18.26953125" style="70" bestFit="1" customWidth="1"/>
    <col min="1795" max="1795" width="26.7265625" style="70" bestFit="1" customWidth="1"/>
    <col min="1796" max="1796" width="17.26953125" style="70" bestFit="1" customWidth="1"/>
    <col min="1797" max="1797" width="18" style="70" bestFit="1" customWidth="1"/>
    <col min="1798" max="1798" width="18.26953125" style="70" bestFit="1" customWidth="1"/>
    <col min="1799" max="1799" width="14.26953125" style="70" bestFit="1" customWidth="1"/>
    <col min="1800" max="2027" width="9.1796875" style="70"/>
    <col min="2028" max="2028" width="6" style="70" customWidth="1"/>
    <col min="2029" max="2029" width="11.26953125" style="70" customWidth="1"/>
    <col min="2030" max="2030" width="12.54296875" style="70" bestFit="1" customWidth="1"/>
    <col min="2031" max="2031" width="56.54296875" style="70" customWidth="1"/>
    <col min="2032" max="2032" width="4.54296875" style="70" customWidth="1"/>
    <col min="2033" max="2033" width="15.7265625" style="70" customWidth="1"/>
    <col min="2034" max="2042" width="16.7265625" style="70" customWidth="1"/>
    <col min="2043" max="2043" width="35.54296875" style="70" bestFit="1" customWidth="1"/>
    <col min="2044" max="2044" width="16.26953125" style="70" customWidth="1"/>
    <col min="2045" max="2045" width="15.453125" style="70" customWidth="1"/>
    <col min="2046" max="2046" width="15.453125" style="70" bestFit="1" customWidth="1"/>
    <col min="2047" max="2047" width="2.7265625" style="70" customWidth="1"/>
    <col min="2048" max="2048" width="9.1796875" style="70"/>
    <col min="2049" max="2049" width="35.453125" style="70" bestFit="1" customWidth="1"/>
    <col min="2050" max="2050" width="18.26953125" style="70" bestFit="1" customWidth="1"/>
    <col min="2051" max="2051" width="26.7265625" style="70" bestFit="1" customWidth="1"/>
    <col min="2052" max="2052" width="17.26953125" style="70" bestFit="1" customWidth="1"/>
    <col min="2053" max="2053" width="18" style="70" bestFit="1" customWidth="1"/>
    <col min="2054" max="2054" width="18.26953125" style="70" bestFit="1" customWidth="1"/>
    <col min="2055" max="2055" width="14.26953125" style="70" bestFit="1" customWidth="1"/>
    <col min="2056" max="2283" width="9.1796875" style="70"/>
    <col min="2284" max="2284" width="6" style="70" customWidth="1"/>
    <col min="2285" max="2285" width="11.26953125" style="70" customWidth="1"/>
    <col min="2286" max="2286" width="12.54296875" style="70" bestFit="1" customWidth="1"/>
    <col min="2287" max="2287" width="56.54296875" style="70" customWidth="1"/>
    <col min="2288" max="2288" width="4.54296875" style="70" customWidth="1"/>
    <col min="2289" max="2289" width="15.7265625" style="70" customWidth="1"/>
    <col min="2290" max="2298" width="16.7265625" style="70" customWidth="1"/>
    <col min="2299" max="2299" width="35.54296875" style="70" bestFit="1" customWidth="1"/>
    <col min="2300" max="2300" width="16.26953125" style="70" customWidth="1"/>
    <col min="2301" max="2301" width="15.453125" style="70" customWidth="1"/>
    <col min="2302" max="2302" width="15.453125" style="70" bestFit="1" customWidth="1"/>
    <col min="2303" max="2303" width="2.7265625" style="70" customWidth="1"/>
    <col min="2304" max="2304" width="9.1796875" style="70"/>
    <col min="2305" max="2305" width="35.453125" style="70" bestFit="1" customWidth="1"/>
    <col min="2306" max="2306" width="18.26953125" style="70" bestFit="1" customWidth="1"/>
    <col min="2307" max="2307" width="26.7265625" style="70" bestFit="1" customWidth="1"/>
    <col min="2308" max="2308" width="17.26953125" style="70" bestFit="1" customWidth="1"/>
    <col min="2309" max="2309" width="18" style="70" bestFit="1" customWidth="1"/>
    <col min="2310" max="2310" width="18.26953125" style="70" bestFit="1" customWidth="1"/>
    <col min="2311" max="2311" width="14.26953125" style="70" bestFit="1" customWidth="1"/>
    <col min="2312" max="2539" width="9.1796875" style="70"/>
    <col min="2540" max="2540" width="6" style="70" customWidth="1"/>
    <col min="2541" max="2541" width="11.26953125" style="70" customWidth="1"/>
    <col min="2542" max="2542" width="12.54296875" style="70" bestFit="1" customWidth="1"/>
    <col min="2543" max="2543" width="56.54296875" style="70" customWidth="1"/>
    <col min="2544" max="2544" width="4.54296875" style="70" customWidth="1"/>
    <col min="2545" max="2545" width="15.7265625" style="70" customWidth="1"/>
    <col min="2546" max="2554" width="16.7265625" style="70" customWidth="1"/>
    <col min="2555" max="2555" width="35.54296875" style="70" bestFit="1" customWidth="1"/>
    <col min="2556" max="2556" width="16.26953125" style="70" customWidth="1"/>
    <col min="2557" max="2557" width="15.453125" style="70" customWidth="1"/>
    <col min="2558" max="2558" width="15.453125" style="70" bestFit="1" customWidth="1"/>
    <col min="2559" max="2559" width="2.7265625" style="70" customWidth="1"/>
    <col min="2560" max="2560" width="9.1796875" style="70"/>
    <col min="2561" max="2561" width="35.453125" style="70" bestFit="1" customWidth="1"/>
    <col min="2562" max="2562" width="18.26953125" style="70" bestFit="1" customWidth="1"/>
    <col min="2563" max="2563" width="26.7265625" style="70" bestFit="1" customWidth="1"/>
    <col min="2564" max="2564" width="17.26953125" style="70" bestFit="1" customWidth="1"/>
    <col min="2565" max="2565" width="18" style="70" bestFit="1" customWidth="1"/>
    <col min="2566" max="2566" width="18.26953125" style="70" bestFit="1" customWidth="1"/>
    <col min="2567" max="2567" width="14.26953125" style="70" bestFit="1" customWidth="1"/>
    <col min="2568" max="2795" width="9.1796875" style="70"/>
    <col min="2796" max="2796" width="6" style="70" customWidth="1"/>
    <col min="2797" max="2797" width="11.26953125" style="70" customWidth="1"/>
    <col min="2798" max="2798" width="12.54296875" style="70" bestFit="1" customWidth="1"/>
    <col min="2799" max="2799" width="56.54296875" style="70" customWidth="1"/>
    <col min="2800" max="2800" width="4.54296875" style="70" customWidth="1"/>
    <col min="2801" max="2801" width="15.7265625" style="70" customWidth="1"/>
    <col min="2802" max="2810" width="16.7265625" style="70" customWidth="1"/>
    <col min="2811" max="2811" width="35.54296875" style="70" bestFit="1" customWidth="1"/>
    <col min="2812" max="2812" width="16.26953125" style="70" customWidth="1"/>
    <col min="2813" max="2813" width="15.453125" style="70" customWidth="1"/>
    <col min="2814" max="2814" width="15.453125" style="70" bestFit="1" customWidth="1"/>
    <col min="2815" max="2815" width="2.7265625" style="70" customWidth="1"/>
    <col min="2816" max="2816" width="9.1796875" style="70"/>
    <col min="2817" max="2817" width="35.453125" style="70" bestFit="1" customWidth="1"/>
    <col min="2818" max="2818" width="18.26953125" style="70" bestFit="1" customWidth="1"/>
    <col min="2819" max="2819" width="26.7265625" style="70" bestFit="1" customWidth="1"/>
    <col min="2820" max="2820" width="17.26953125" style="70" bestFit="1" customWidth="1"/>
    <col min="2821" max="2821" width="18" style="70" bestFit="1" customWidth="1"/>
    <col min="2822" max="2822" width="18.26953125" style="70" bestFit="1" customWidth="1"/>
    <col min="2823" max="2823" width="14.26953125" style="70" bestFit="1" customWidth="1"/>
    <col min="2824" max="3051" width="9.1796875" style="70"/>
    <col min="3052" max="3052" width="6" style="70" customWidth="1"/>
    <col min="3053" max="3053" width="11.26953125" style="70" customWidth="1"/>
    <col min="3054" max="3054" width="12.54296875" style="70" bestFit="1" customWidth="1"/>
    <col min="3055" max="3055" width="56.54296875" style="70" customWidth="1"/>
    <col min="3056" max="3056" width="4.54296875" style="70" customWidth="1"/>
    <col min="3057" max="3057" width="15.7265625" style="70" customWidth="1"/>
    <col min="3058" max="3066" width="16.7265625" style="70" customWidth="1"/>
    <col min="3067" max="3067" width="35.54296875" style="70" bestFit="1" customWidth="1"/>
    <col min="3068" max="3068" width="16.26953125" style="70" customWidth="1"/>
    <col min="3069" max="3069" width="15.453125" style="70" customWidth="1"/>
    <col min="3070" max="3070" width="15.453125" style="70" bestFit="1" customWidth="1"/>
    <col min="3071" max="3071" width="2.7265625" style="70" customWidth="1"/>
    <col min="3072" max="3072" width="9.1796875" style="70"/>
    <col min="3073" max="3073" width="35.453125" style="70" bestFit="1" customWidth="1"/>
    <col min="3074" max="3074" width="18.26953125" style="70" bestFit="1" customWidth="1"/>
    <col min="3075" max="3075" width="26.7265625" style="70" bestFit="1" customWidth="1"/>
    <col min="3076" max="3076" width="17.26953125" style="70" bestFit="1" customWidth="1"/>
    <col min="3077" max="3077" width="18" style="70" bestFit="1" customWidth="1"/>
    <col min="3078" max="3078" width="18.26953125" style="70" bestFit="1" customWidth="1"/>
    <col min="3079" max="3079" width="14.26953125" style="70" bestFit="1" customWidth="1"/>
    <col min="3080" max="3307" width="9.1796875" style="70"/>
    <col min="3308" max="3308" width="6" style="70" customWidth="1"/>
    <col min="3309" max="3309" width="11.26953125" style="70" customWidth="1"/>
    <col min="3310" max="3310" width="12.54296875" style="70" bestFit="1" customWidth="1"/>
    <col min="3311" max="3311" width="56.54296875" style="70" customWidth="1"/>
    <col min="3312" max="3312" width="4.54296875" style="70" customWidth="1"/>
    <col min="3313" max="3313" width="15.7265625" style="70" customWidth="1"/>
    <col min="3314" max="3322" width="16.7265625" style="70" customWidth="1"/>
    <col min="3323" max="3323" width="35.54296875" style="70" bestFit="1" customWidth="1"/>
    <col min="3324" max="3324" width="16.26953125" style="70" customWidth="1"/>
    <col min="3325" max="3325" width="15.453125" style="70" customWidth="1"/>
    <col min="3326" max="3326" width="15.453125" style="70" bestFit="1" customWidth="1"/>
    <col min="3327" max="3327" width="2.7265625" style="70" customWidth="1"/>
    <col min="3328" max="3328" width="9.1796875" style="70"/>
    <col min="3329" max="3329" width="35.453125" style="70" bestFit="1" customWidth="1"/>
    <col min="3330" max="3330" width="18.26953125" style="70" bestFit="1" customWidth="1"/>
    <col min="3331" max="3331" width="26.7265625" style="70" bestFit="1" customWidth="1"/>
    <col min="3332" max="3332" width="17.26953125" style="70" bestFit="1" customWidth="1"/>
    <col min="3333" max="3333" width="18" style="70" bestFit="1" customWidth="1"/>
    <col min="3334" max="3334" width="18.26953125" style="70" bestFit="1" customWidth="1"/>
    <col min="3335" max="3335" width="14.26953125" style="70" bestFit="1" customWidth="1"/>
    <col min="3336" max="3563" width="9.1796875" style="70"/>
    <col min="3564" max="3564" width="6" style="70" customWidth="1"/>
    <col min="3565" max="3565" width="11.26953125" style="70" customWidth="1"/>
    <col min="3566" max="3566" width="12.54296875" style="70" bestFit="1" customWidth="1"/>
    <col min="3567" max="3567" width="56.54296875" style="70" customWidth="1"/>
    <col min="3568" max="3568" width="4.54296875" style="70" customWidth="1"/>
    <col min="3569" max="3569" width="15.7265625" style="70" customWidth="1"/>
    <col min="3570" max="3578" width="16.7265625" style="70" customWidth="1"/>
    <col min="3579" max="3579" width="35.54296875" style="70" bestFit="1" customWidth="1"/>
    <col min="3580" max="3580" width="16.26953125" style="70" customWidth="1"/>
    <col min="3581" max="3581" width="15.453125" style="70" customWidth="1"/>
    <col min="3582" max="3582" width="15.453125" style="70" bestFit="1" customWidth="1"/>
    <col min="3583" max="3583" width="2.7265625" style="70" customWidth="1"/>
    <col min="3584" max="3584" width="9.1796875" style="70"/>
    <col min="3585" max="3585" width="35.453125" style="70" bestFit="1" customWidth="1"/>
    <col min="3586" max="3586" width="18.26953125" style="70" bestFit="1" customWidth="1"/>
    <col min="3587" max="3587" width="26.7265625" style="70" bestFit="1" customWidth="1"/>
    <col min="3588" max="3588" width="17.26953125" style="70" bestFit="1" customWidth="1"/>
    <col min="3589" max="3589" width="18" style="70" bestFit="1" customWidth="1"/>
    <col min="3590" max="3590" width="18.26953125" style="70" bestFit="1" customWidth="1"/>
    <col min="3591" max="3591" width="14.26953125" style="70" bestFit="1" customWidth="1"/>
    <col min="3592" max="3819" width="9.1796875" style="70"/>
    <col min="3820" max="3820" width="6" style="70" customWidth="1"/>
    <col min="3821" max="3821" width="11.26953125" style="70" customWidth="1"/>
    <col min="3822" max="3822" width="12.54296875" style="70" bestFit="1" customWidth="1"/>
    <col min="3823" max="3823" width="56.54296875" style="70" customWidth="1"/>
    <col min="3824" max="3824" width="4.54296875" style="70" customWidth="1"/>
    <col min="3825" max="3825" width="15.7265625" style="70" customWidth="1"/>
    <col min="3826" max="3834" width="16.7265625" style="70" customWidth="1"/>
    <col min="3835" max="3835" width="35.54296875" style="70" bestFit="1" customWidth="1"/>
    <col min="3836" max="3836" width="16.26953125" style="70" customWidth="1"/>
    <col min="3837" max="3837" width="15.453125" style="70" customWidth="1"/>
    <col min="3838" max="3838" width="15.453125" style="70" bestFit="1" customWidth="1"/>
    <col min="3839" max="3839" width="2.7265625" style="70" customWidth="1"/>
    <col min="3840" max="3840" width="9.1796875" style="70"/>
    <col min="3841" max="3841" width="35.453125" style="70" bestFit="1" customWidth="1"/>
    <col min="3842" max="3842" width="18.26953125" style="70" bestFit="1" customWidth="1"/>
    <col min="3843" max="3843" width="26.7265625" style="70" bestFit="1" customWidth="1"/>
    <col min="3844" max="3844" width="17.26953125" style="70" bestFit="1" customWidth="1"/>
    <col min="3845" max="3845" width="18" style="70" bestFit="1" customWidth="1"/>
    <col min="3846" max="3846" width="18.26953125" style="70" bestFit="1" customWidth="1"/>
    <col min="3847" max="3847" width="14.26953125" style="70" bestFit="1" customWidth="1"/>
    <col min="3848" max="4075" width="9.1796875" style="70"/>
    <col min="4076" max="4076" width="6" style="70" customWidth="1"/>
    <col min="4077" max="4077" width="11.26953125" style="70" customWidth="1"/>
    <col min="4078" max="4078" width="12.54296875" style="70" bestFit="1" customWidth="1"/>
    <col min="4079" max="4079" width="56.54296875" style="70" customWidth="1"/>
    <col min="4080" max="4080" width="4.54296875" style="70" customWidth="1"/>
    <col min="4081" max="4081" width="15.7265625" style="70" customWidth="1"/>
    <col min="4082" max="4090" width="16.7265625" style="70" customWidth="1"/>
    <col min="4091" max="4091" width="35.54296875" style="70" bestFit="1" customWidth="1"/>
    <col min="4092" max="4092" width="16.26953125" style="70" customWidth="1"/>
    <col min="4093" max="4093" width="15.453125" style="70" customWidth="1"/>
    <col min="4094" max="4094" width="15.453125" style="70" bestFit="1" customWidth="1"/>
    <col min="4095" max="4095" width="2.7265625" style="70" customWidth="1"/>
    <col min="4096" max="4096" width="9.1796875" style="70"/>
    <col min="4097" max="4097" width="35.453125" style="70" bestFit="1" customWidth="1"/>
    <col min="4098" max="4098" width="18.26953125" style="70" bestFit="1" customWidth="1"/>
    <col min="4099" max="4099" width="26.7265625" style="70" bestFit="1" customWidth="1"/>
    <col min="4100" max="4100" width="17.26953125" style="70" bestFit="1" customWidth="1"/>
    <col min="4101" max="4101" width="18" style="70" bestFit="1" customWidth="1"/>
    <col min="4102" max="4102" width="18.26953125" style="70" bestFit="1" customWidth="1"/>
    <col min="4103" max="4103" width="14.26953125" style="70" bestFit="1" customWidth="1"/>
    <col min="4104" max="4331" width="9.1796875" style="70"/>
    <col min="4332" max="4332" width="6" style="70" customWidth="1"/>
    <col min="4333" max="4333" width="11.26953125" style="70" customWidth="1"/>
    <col min="4334" max="4334" width="12.54296875" style="70" bestFit="1" customWidth="1"/>
    <col min="4335" max="4335" width="56.54296875" style="70" customWidth="1"/>
    <col min="4336" max="4336" width="4.54296875" style="70" customWidth="1"/>
    <col min="4337" max="4337" width="15.7265625" style="70" customWidth="1"/>
    <col min="4338" max="4346" width="16.7265625" style="70" customWidth="1"/>
    <col min="4347" max="4347" width="35.54296875" style="70" bestFit="1" customWidth="1"/>
    <col min="4348" max="4348" width="16.26953125" style="70" customWidth="1"/>
    <col min="4349" max="4349" width="15.453125" style="70" customWidth="1"/>
    <col min="4350" max="4350" width="15.453125" style="70" bestFit="1" customWidth="1"/>
    <col min="4351" max="4351" width="2.7265625" style="70" customWidth="1"/>
    <col min="4352" max="4352" width="9.1796875" style="70"/>
    <col min="4353" max="4353" width="35.453125" style="70" bestFit="1" customWidth="1"/>
    <col min="4354" max="4354" width="18.26953125" style="70" bestFit="1" customWidth="1"/>
    <col min="4355" max="4355" width="26.7265625" style="70" bestFit="1" customWidth="1"/>
    <col min="4356" max="4356" width="17.26953125" style="70" bestFit="1" customWidth="1"/>
    <col min="4357" max="4357" width="18" style="70" bestFit="1" customWidth="1"/>
    <col min="4358" max="4358" width="18.26953125" style="70" bestFit="1" customWidth="1"/>
    <col min="4359" max="4359" width="14.26953125" style="70" bestFit="1" customWidth="1"/>
    <col min="4360" max="4587" width="9.1796875" style="70"/>
    <col min="4588" max="4588" width="6" style="70" customWidth="1"/>
    <col min="4589" max="4589" width="11.26953125" style="70" customWidth="1"/>
    <col min="4590" max="4590" width="12.54296875" style="70" bestFit="1" customWidth="1"/>
    <col min="4591" max="4591" width="56.54296875" style="70" customWidth="1"/>
    <col min="4592" max="4592" width="4.54296875" style="70" customWidth="1"/>
    <col min="4593" max="4593" width="15.7265625" style="70" customWidth="1"/>
    <col min="4594" max="4602" width="16.7265625" style="70" customWidth="1"/>
    <col min="4603" max="4603" width="35.54296875" style="70" bestFit="1" customWidth="1"/>
    <col min="4604" max="4604" width="16.26953125" style="70" customWidth="1"/>
    <col min="4605" max="4605" width="15.453125" style="70" customWidth="1"/>
    <col min="4606" max="4606" width="15.453125" style="70" bestFit="1" customWidth="1"/>
    <col min="4607" max="4607" width="2.7265625" style="70" customWidth="1"/>
    <col min="4608" max="4608" width="9.1796875" style="70"/>
    <col min="4609" max="4609" width="35.453125" style="70" bestFit="1" customWidth="1"/>
    <col min="4610" max="4610" width="18.26953125" style="70" bestFit="1" customWidth="1"/>
    <col min="4611" max="4611" width="26.7265625" style="70" bestFit="1" customWidth="1"/>
    <col min="4612" max="4612" width="17.26953125" style="70" bestFit="1" customWidth="1"/>
    <col min="4613" max="4613" width="18" style="70" bestFit="1" customWidth="1"/>
    <col min="4614" max="4614" width="18.26953125" style="70" bestFit="1" customWidth="1"/>
    <col min="4615" max="4615" width="14.26953125" style="70" bestFit="1" customWidth="1"/>
    <col min="4616" max="4843" width="9.1796875" style="70"/>
    <col min="4844" max="4844" width="6" style="70" customWidth="1"/>
    <col min="4845" max="4845" width="11.26953125" style="70" customWidth="1"/>
    <col min="4846" max="4846" width="12.54296875" style="70" bestFit="1" customWidth="1"/>
    <col min="4847" max="4847" width="56.54296875" style="70" customWidth="1"/>
    <col min="4848" max="4848" width="4.54296875" style="70" customWidth="1"/>
    <col min="4849" max="4849" width="15.7265625" style="70" customWidth="1"/>
    <col min="4850" max="4858" width="16.7265625" style="70" customWidth="1"/>
    <col min="4859" max="4859" width="35.54296875" style="70" bestFit="1" customWidth="1"/>
    <col min="4860" max="4860" width="16.26953125" style="70" customWidth="1"/>
    <col min="4861" max="4861" width="15.453125" style="70" customWidth="1"/>
    <col min="4862" max="4862" width="15.453125" style="70" bestFit="1" customWidth="1"/>
    <col min="4863" max="4863" width="2.7265625" style="70" customWidth="1"/>
    <col min="4864" max="4864" width="9.1796875" style="70"/>
    <col min="4865" max="4865" width="35.453125" style="70" bestFit="1" customWidth="1"/>
    <col min="4866" max="4866" width="18.26953125" style="70" bestFit="1" customWidth="1"/>
    <col min="4867" max="4867" width="26.7265625" style="70" bestFit="1" customWidth="1"/>
    <col min="4868" max="4868" width="17.26953125" style="70" bestFit="1" customWidth="1"/>
    <col min="4869" max="4869" width="18" style="70" bestFit="1" customWidth="1"/>
    <col min="4870" max="4870" width="18.26953125" style="70" bestFit="1" customWidth="1"/>
    <col min="4871" max="4871" width="14.26953125" style="70" bestFit="1" customWidth="1"/>
    <col min="4872" max="5099" width="9.1796875" style="70"/>
    <col min="5100" max="5100" width="6" style="70" customWidth="1"/>
    <col min="5101" max="5101" width="11.26953125" style="70" customWidth="1"/>
    <col min="5102" max="5102" width="12.54296875" style="70" bestFit="1" customWidth="1"/>
    <col min="5103" max="5103" width="56.54296875" style="70" customWidth="1"/>
    <col min="5104" max="5104" width="4.54296875" style="70" customWidth="1"/>
    <col min="5105" max="5105" width="15.7265625" style="70" customWidth="1"/>
    <col min="5106" max="5114" width="16.7265625" style="70" customWidth="1"/>
    <col min="5115" max="5115" width="35.54296875" style="70" bestFit="1" customWidth="1"/>
    <col min="5116" max="5116" width="16.26953125" style="70" customWidth="1"/>
    <col min="5117" max="5117" width="15.453125" style="70" customWidth="1"/>
    <col min="5118" max="5118" width="15.453125" style="70" bestFit="1" customWidth="1"/>
    <col min="5119" max="5119" width="2.7265625" style="70" customWidth="1"/>
    <col min="5120" max="5120" width="9.1796875" style="70"/>
    <col min="5121" max="5121" width="35.453125" style="70" bestFit="1" customWidth="1"/>
    <col min="5122" max="5122" width="18.26953125" style="70" bestFit="1" customWidth="1"/>
    <col min="5123" max="5123" width="26.7265625" style="70" bestFit="1" customWidth="1"/>
    <col min="5124" max="5124" width="17.26953125" style="70" bestFit="1" customWidth="1"/>
    <col min="5125" max="5125" width="18" style="70" bestFit="1" customWidth="1"/>
    <col min="5126" max="5126" width="18.26953125" style="70" bestFit="1" customWidth="1"/>
    <col min="5127" max="5127" width="14.26953125" style="70" bestFit="1" customWidth="1"/>
    <col min="5128" max="5355" width="9.1796875" style="70"/>
    <col min="5356" max="5356" width="6" style="70" customWidth="1"/>
    <col min="5357" max="5357" width="11.26953125" style="70" customWidth="1"/>
    <col min="5358" max="5358" width="12.54296875" style="70" bestFit="1" customWidth="1"/>
    <col min="5359" max="5359" width="56.54296875" style="70" customWidth="1"/>
    <col min="5360" max="5360" width="4.54296875" style="70" customWidth="1"/>
    <col min="5361" max="5361" width="15.7265625" style="70" customWidth="1"/>
    <col min="5362" max="5370" width="16.7265625" style="70" customWidth="1"/>
    <col min="5371" max="5371" width="35.54296875" style="70" bestFit="1" customWidth="1"/>
    <col min="5372" max="5372" width="16.26953125" style="70" customWidth="1"/>
    <col min="5373" max="5373" width="15.453125" style="70" customWidth="1"/>
    <col min="5374" max="5374" width="15.453125" style="70" bestFit="1" customWidth="1"/>
    <col min="5375" max="5375" width="2.7265625" style="70" customWidth="1"/>
    <col min="5376" max="5376" width="9.1796875" style="70"/>
    <col min="5377" max="5377" width="35.453125" style="70" bestFit="1" customWidth="1"/>
    <col min="5378" max="5378" width="18.26953125" style="70" bestFit="1" customWidth="1"/>
    <col min="5379" max="5379" width="26.7265625" style="70" bestFit="1" customWidth="1"/>
    <col min="5380" max="5380" width="17.26953125" style="70" bestFit="1" customWidth="1"/>
    <col min="5381" max="5381" width="18" style="70" bestFit="1" customWidth="1"/>
    <col min="5382" max="5382" width="18.26953125" style="70" bestFit="1" customWidth="1"/>
    <col min="5383" max="5383" width="14.26953125" style="70" bestFit="1" customWidth="1"/>
    <col min="5384" max="5611" width="9.1796875" style="70"/>
    <col min="5612" max="5612" width="6" style="70" customWidth="1"/>
    <col min="5613" max="5613" width="11.26953125" style="70" customWidth="1"/>
    <col min="5614" max="5614" width="12.54296875" style="70" bestFit="1" customWidth="1"/>
    <col min="5615" max="5615" width="56.54296875" style="70" customWidth="1"/>
    <col min="5616" max="5616" width="4.54296875" style="70" customWidth="1"/>
    <col min="5617" max="5617" width="15.7265625" style="70" customWidth="1"/>
    <col min="5618" max="5626" width="16.7265625" style="70" customWidth="1"/>
    <col min="5627" max="5627" width="35.54296875" style="70" bestFit="1" customWidth="1"/>
    <col min="5628" max="5628" width="16.26953125" style="70" customWidth="1"/>
    <col min="5629" max="5629" width="15.453125" style="70" customWidth="1"/>
    <col min="5630" max="5630" width="15.453125" style="70" bestFit="1" customWidth="1"/>
    <col min="5631" max="5631" width="2.7265625" style="70" customWidth="1"/>
    <col min="5632" max="5632" width="9.1796875" style="70"/>
    <col min="5633" max="5633" width="35.453125" style="70" bestFit="1" customWidth="1"/>
    <col min="5634" max="5634" width="18.26953125" style="70" bestFit="1" customWidth="1"/>
    <col min="5635" max="5635" width="26.7265625" style="70" bestFit="1" customWidth="1"/>
    <col min="5636" max="5636" width="17.26953125" style="70" bestFit="1" customWidth="1"/>
    <col min="5637" max="5637" width="18" style="70" bestFit="1" customWidth="1"/>
    <col min="5638" max="5638" width="18.26953125" style="70" bestFit="1" customWidth="1"/>
    <col min="5639" max="5639" width="14.26953125" style="70" bestFit="1" customWidth="1"/>
    <col min="5640" max="5867" width="9.1796875" style="70"/>
    <col min="5868" max="5868" width="6" style="70" customWidth="1"/>
    <col min="5869" max="5869" width="11.26953125" style="70" customWidth="1"/>
    <col min="5870" max="5870" width="12.54296875" style="70" bestFit="1" customWidth="1"/>
    <col min="5871" max="5871" width="56.54296875" style="70" customWidth="1"/>
    <col min="5872" max="5872" width="4.54296875" style="70" customWidth="1"/>
    <col min="5873" max="5873" width="15.7265625" style="70" customWidth="1"/>
    <col min="5874" max="5882" width="16.7265625" style="70" customWidth="1"/>
    <col min="5883" max="5883" width="35.54296875" style="70" bestFit="1" customWidth="1"/>
    <col min="5884" max="5884" width="16.26953125" style="70" customWidth="1"/>
    <col min="5885" max="5885" width="15.453125" style="70" customWidth="1"/>
    <col min="5886" max="5886" width="15.453125" style="70" bestFit="1" customWidth="1"/>
    <col min="5887" max="5887" width="2.7265625" style="70" customWidth="1"/>
    <col min="5888" max="5888" width="9.1796875" style="70"/>
    <col min="5889" max="5889" width="35.453125" style="70" bestFit="1" customWidth="1"/>
    <col min="5890" max="5890" width="18.26953125" style="70" bestFit="1" customWidth="1"/>
    <col min="5891" max="5891" width="26.7265625" style="70" bestFit="1" customWidth="1"/>
    <col min="5892" max="5892" width="17.26953125" style="70" bestFit="1" customWidth="1"/>
    <col min="5893" max="5893" width="18" style="70" bestFit="1" customWidth="1"/>
    <col min="5894" max="5894" width="18.26953125" style="70" bestFit="1" customWidth="1"/>
    <col min="5895" max="5895" width="14.26953125" style="70" bestFit="1" customWidth="1"/>
    <col min="5896" max="6123" width="9.1796875" style="70"/>
    <col min="6124" max="6124" width="6" style="70" customWidth="1"/>
    <col min="6125" max="6125" width="11.26953125" style="70" customWidth="1"/>
    <col min="6126" max="6126" width="12.54296875" style="70" bestFit="1" customWidth="1"/>
    <col min="6127" max="6127" width="56.54296875" style="70" customWidth="1"/>
    <col min="6128" max="6128" width="4.54296875" style="70" customWidth="1"/>
    <col min="6129" max="6129" width="15.7265625" style="70" customWidth="1"/>
    <col min="6130" max="6138" width="16.7265625" style="70" customWidth="1"/>
    <col min="6139" max="6139" width="35.54296875" style="70" bestFit="1" customWidth="1"/>
    <col min="6140" max="6140" width="16.26953125" style="70" customWidth="1"/>
    <col min="6141" max="6141" width="15.453125" style="70" customWidth="1"/>
    <col min="6142" max="6142" width="15.453125" style="70" bestFit="1" customWidth="1"/>
    <col min="6143" max="6143" width="2.7265625" style="70" customWidth="1"/>
    <col min="6144" max="6144" width="9.1796875" style="70"/>
    <col min="6145" max="6145" width="35.453125" style="70" bestFit="1" customWidth="1"/>
    <col min="6146" max="6146" width="18.26953125" style="70" bestFit="1" customWidth="1"/>
    <col min="6147" max="6147" width="26.7265625" style="70" bestFit="1" customWidth="1"/>
    <col min="6148" max="6148" width="17.26953125" style="70" bestFit="1" customWidth="1"/>
    <col min="6149" max="6149" width="18" style="70" bestFit="1" customWidth="1"/>
    <col min="6150" max="6150" width="18.26953125" style="70" bestFit="1" customWidth="1"/>
    <col min="6151" max="6151" width="14.26953125" style="70" bestFit="1" customWidth="1"/>
    <col min="6152" max="6379" width="9.1796875" style="70"/>
    <col min="6380" max="6380" width="6" style="70" customWidth="1"/>
    <col min="6381" max="6381" width="11.26953125" style="70" customWidth="1"/>
    <col min="6382" max="6382" width="12.54296875" style="70" bestFit="1" customWidth="1"/>
    <col min="6383" max="6383" width="56.54296875" style="70" customWidth="1"/>
    <col min="6384" max="6384" width="4.54296875" style="70" customWidth="1"/>
    <col min="6385" max="6385" width="15.7265625" style="70" customWidth="1"/>
    <col min="6386" max="6394" width="16.7265625" style="70" customWidth="1"/>
    <col min="6395" max="6395" width="35.54296875" style="70" bestFit="1" customWidth="1"/>
    <col min="6396" max="6396" width="16.26953125" style="70" customWidth="1"/>
    <col min="6397" max="6397" width="15.453125" style="70" customWidth="1"/>
    <col min="6398" max="6398" width="15.453125" style="70" bestFit="1" customWidth="1"/>
    <col min="6399" max="6399" width="2.7265625" style="70" customWidth="1"/>
    <col min="6400" max="6400" width="9.1796875" style="70"/>
    <col min="6401" max="6401" width="35.453125" style="70" bestFit="1" customWidth="1"/>
    <col min="6402" max="6402" width="18.26953125" style="70" bestFit="1" customWidth="1"/>
    <col min="6403" max="6403" width="26.7265625" style="70" bestFit="1" customWidth="1"/>
    <col min="6404" max="6404" width="17.26953125" style="70" bestFit="1" customWidth="1"/>
    <col min="6405" max="6405" width="18" style="70" bestFit="1" customWidth="1"/>
    <col min="6406" max="6406" width="18.26953125" style="70" bestFit="1" customWidth="1"/>
    <col min="6407" max="6407" width="14.26953125" style="70" bestFit="1" customWidth="1"/>
    <col min="6408" max="6635" width="9.1796875" style="70"/>
    <col min="6636" max="6636" width="6" style="70" customWidth="1"/>
    <col min="6637" max="6637" width="11.26953125" style="70" customWidth="1"/>
    <col min="6638" max="6638" width="12.54296875" style="70" bestFit="1" customWidth="1"/>
    <col min="6639" max="6639" width="56.54296875" style="70" customWidth="1"/>
    <col min="6640" max="6640" width="4.54296875" style="70" customWidth="1"/>
    <col min="6641" max="6641" width="15.7265625" style="70" customWidth="1"/>
    <col min="6642" max="6650" width="16.7265625" style="70" customWidth="1"/>
    <col min="6651" max="6651" width="35.54296875" style="70" bestFit="1" customWidth="1"/>
    <col min="6652" max="6652" width="16.26953125" style="70" customWidth="1"/>
    <col min="6653" max="6653" width="15.453125" style="70" customWidth="1"/>
    <col min="6654" max="6654" width="15.453125" style="70" bestFit="1" customWidth="1"/>
    <col min="6655" max="6655" width="2.7265625" style="70" customWidth="1"/>
    <col min="6656" max="6656" width="9.1796875" style="70"/>
    <col min="6657" max="6657" width="35.453125" style="70" bestFit="1" customWidth="1"/>
    <col min="6658" max="6658" width="18.26953125" style="70" bestFit="1" customWidth="1"/>
    <col min="6659" max="6659" width="26.7265625" style="70" bestFit="1" customWidth="1"/>
    <col min="6660" max="6660" width="17.26953125" style="70" bestFit="1" customWidth="1"/>
    <col min="6661" max="6661" width="18" style="70" bestFit="1" customWidth="1"/>
    <col min="6662" max="6662" width="18.26953125" style="70" bestFit="1" customWidth="1"/>
    <col min="6663" max="6663" width="14.26953125" style="70" bestFit="1" customWidth="1"/>
    <col min="6664" max="6891" width="9.1796875" style="70"/>
    <col min="6892" max="6892" width="6" style="70" customWidth="1"/>
    <col min="6893" max="6893" width="11.26953125" style="70" customWidth="1"/>
    <col min="6894" max="6894" width="12.54296875" style="70" bestFit="1" customWidth="1"/>
    <col min="6895" max="6895" width="56.54296875" style="70" customWidth="1"/>
    <col min="6896" max="6896" width="4.54296875" style="70" customWidth="1"/>
    <col min="6897" max="6897" width="15.7265625" style="70" customWidth="1"/>
    <col min="6898" max="6906" width="16.7265625" style="70" customWidth="1"/>
    <col min="6907" max="6907" width="35.54296875" style="70" bestFit="1" customWidth="1"/>
    <col min="6908" max="6908" width="16.26953125" style="70" customWidth="1"/>
    <col min="6909" max="6909" width="15.453125" style="70" customWidth="1"/>
    <col min="6910" max="6910" width="15.453125" style="70" bestFit="1" customWidth="1"/>
    <col min="6911" max="6911" width="2.7265625" style="70" customWidth="1"/>
    <col min="6912" max="6912" width="9.1796875" style="70"/>
    <col min="6913" max="6913" width="35.453125" style="70" bestFit="1" customWidth="1"/>
    <col min="6914" max="6914" width="18.26953125" style="70" bestFit="1" customWidth="1"/>
    <col min="6915" max="6915" width="26.7265625" style="70" bestFit="1" customWidth="1"/>
    <col min="6916" max="6916" width="17.26953125" style="70" bestFit="1" customWidth="1"/>
    <col min="6917" max="6917" width="18" style="70" bestFit="1" customWidth="1"/>
    <col min="6918" max="6918" width="18.26953125" style="70" bestFit="1" customWidth="1"/>
    <col min="6919" max="6919" width="14.26953125" style="70" bestFit="1" customWidth="1"/>
    <col min="6920" max="7147" width="9.1796875" style="70"/>
    <col min="7148" max="7148" width="6" style="70" customWidth="1"/>
    <col min="7149" max="7149" width="11.26953125" style="70" customWidth="1"/>
    <col min="7150" max="7150" width="12.54296875" style="70" bestFit="1" customWidth="1"/>
    <col min="7151" max="7151" width="56.54296875" style="70" customWidth="1"/>
    <col min="7152" max="7152" width="4.54296875" style="70" customWidth="1"/>
    <col min="7153" max="7153" width="15.7265625" style="70" customWidth="1"/>
    <col min="7154" max="7162" width="16.7265625" style="70" customWidth="1"/>
    <col min="7163" max="7163" width="35.54296875" style="70" bestFit="1" customWidth="1"/>
    <col min="7164" max="7164" width="16.26953125" style="70" customWidth="1"/>
    <col min="7165" max="7165" width="15.453125" style="70" customWidth="1"/>
    <col min="7166" max="7166" width="15.453125" style="70" bestFit="1" customWidth="1"/>
    <col min="7167" max="7167" width="2.7265625" style="70" customWidth="1"/>
    <col min="7168" max="7168" width="9.1796875" style="70"/>
    <col min="7169" max="7169" width="35.453125" style="70" bestFit="1" customWidth="1"/>
    <col min="7170" max="7170" width="18.26953125" style="70" bestFit="1" customWidth="1"/>
    <col min="7171" max="7171" width="26.7265625" style="70" bestFit="1" customWidth="1"/>
    <col min="7172" max="7172" width="17.26953125" style="70" bestFit="1" customWidth="1"/>
    <col min="7173" max="7173" width="18" style="70" bestFit="1" customWidth="1"/>
    <col min="7174" max="7174" width="18.26953125" style="70" bestFit="1" customWidth="1"/>
    <col min="7175" max="7175" width="14.26953125" style="70" bestFit="1" customWidth="1"/>
    <col min="7176" max="7403" width="9.1796875" style="70"/>
    <col min="7404" max="7404" width="6" style="70" customWidth="1"/>
    <col min="7405" max="7405" width="11.26953125" style="70" customWidth="1"/>
    <col min="7406" max="7406" width="12.54296875" style="70" bestFit="1" customWidth="1"/>
    <col min="7407" max="7407" width="56.54296875" style="70" customWidth="1"/>
    <col min="7408" max="7408" width="4.54296875" style="70" customWidth="1"/>
    <col min="7409" max="7409" width="15.7265625" style="70" customWidth="1"/>
    <col min="7410" max="7418" width="16.7265625" style="70" customWidth="1"/>
    <col min="7419" max="7419" width="35.54296875" style="70" bestFit="1" customWidth="1"/>
    <col min="7420" max="7420" width="16.26953125" style="70" customWidth="1"/>
    <col min="7421" max="7421" width="15.453125" style="70" customWidth="1"/>
    <col min="7422" max="7422" width="15.453125" style="70" bestFit="1" customWidth="1"/>
    <col min="7423" max="7423" width="2.7265625" style="70" customWidth="1"/>
    <col min="7424" max="7424" width="9.1796875" style="70"/>
    <col min="7425" max="7425" width="35.453125" style="70" bestFit="1" customWidth="1"/>
    <col min="7426" max="7426" width="18.26953125" style="70" bestFit="1" customWidth="1"/>
    <col min="7427" max="7427" width="26.7265625" style="70" bestFit="1" customWidth="1"/>
    <col min="7428" max="7428" width="17.26953125" style="70" bestFit="1" customWidth="1"/>
    <col min="7429" max="7429" width="18" style="70" bestFit="1" customWidth="1"/>
    <col min="7430" max="7430" width="18.26953125" style="70" bestFit="1" customWidth="1"/>
    <col min="7431" max="7431" width="14.26953125" style="70" bestFit="1" customWidth="1"/>
    <col min="7432" max="7659" width="9.1796875" style="70"/>
    <col min="7660" max="7660" width="6" style="70" customWidth="1"/>
    <col min="7661" max="7661" width="11.26953125" style="70" customWidth="1"/>
    <col min="7662" max="7662" width="12.54296875" style="70" bestFit="1" customWidth="1"/>
    <col min="7663" max="7663" width="56.54296875" style="70" customWidth="1"/>
    <col min="7664" max="7664" width="4.54296875" style="70" customWidth="1"/>
    <col min="7665" max="7665" width="15.7265625" style="70" customWidth="1"/>
    <col min="7666" max="7674" width="16.7265625" style="70" customWidth="1"/>
    <col min="7675" max="7675" width="35.54296875" style="70" bestFit="1" customWidth="1"/>
    <col min="7676" max="7676" width="16.26953125" style="70" customWidth="1"/>
    <col min="7677" max="7677" width="15.453125" style="70" customWidth="1"/>
    <col min="7678" max="7678" width="15.453125" style="70" bestFit="1" customWidth="1"/>
    <col min="7679" max="7679" width="2.7265625" style="70" customWidth="1"/>
    <col min="7680" max="7680" width="9.1796875" style="70"/>
    <col min="7681" max="7681" width="35.453125" style="70" bestFit="1" customWidth="1"/>
    <col min="7682" max="7682" width="18.26953125" style="70" bestFit="1" customWidth="1"/>
    <col min="7683" max="7683" width="26.7265625" style="70" bestFit="1" customWidth="1"/>
    <col min="7684" max="7684" width="17.26953125" style="70" bestFit="1" customWidth="1"/>
    <col min="7685" max="7685" width="18" style="70" bestFit="1" customWidth="1"/>
    <col min="7686" max="7686" width="18.26953125" style="70" bestFit="1" customWidth="1"/>
    <col min="7687" max="7687" width="14.26953125" style="70" bestFit="1" customWidth="1"/>
    <col min="7688" max="7915" width="9.1796875" style="70"/>
    <col min="7916" max="7916" width="6" style="70" customWidth="1"/>
    <col min="7917" max="7917" width="11.26953125" style="70" customWidth="1"/>
    <col min="7918" max="7918" width="12.54296875" style="70" bestFit="1" customWidth="1"/>
    <col min="7919" max="7919" width="56.54296875" style="70" customWidth="1"/>
    <col min="7920" max="7920" width="4.54296875" style="70" customWidth="1"/>
    <col min="7921" max="7921" width="15.7265625" style="70" customWidth="1"/>
    <col min="7922" max="7930" width="16.7265625" style="70" customWidth="1"/>
    <col min="7931" max="7931" width="35.54296875" style="70" bestFit="1" customWidth="1"/>
    <col min="7932" max="7932" width="16.26953125" style="70" customWidth="1"/>
    <col min="7933" max="7933" width="15.453125" style="70" customWidth="1"/>
    <col min="7934" max="7934" width="15.453125" style="70" bestFit="1" customWidth="1"/>
    <col min="7935" max="7935" width="2.7265625" style="70" customWidth="1"/>
    <col min="7936" max="7936" width="9.1796875" style="70"/>
    <col min="7937" max="7937" width="35.453125" style="70" bestFit="1" customWidth="1"/>
    <col min="7938" max="7938" width="18.26953125" style="70" bestFit="1" customWidth="1"/>
    <col min="7939" max="7939" width="26.7265625" style="70" bestFit="1" customWidth="1"/>
    <col min="7940" max="7940" width="17.26953125" style="70" bestFit="1" customWidth="1"/>
    <col min="7941" max="7941" width="18" style="70" bestFit="1" customWidth="1"/>
    <col min="7942" max="7942" width="18.26953125" style="70" bestFit="1" customWidth="1"/>
    <col min="7943" max="7943" width="14.26953125" style="70" bestFit="1" customWidth="1"/>
    <col min="7944" max="8171" width="9.1796875" style="70"/>
    <col min="8172" max="8172" width="6" style="70" customWidth="1"/>
    <col min="8173" max="8173" width="11.26953125" style="70" customWidth="1"/>
    <col min="8174" max="8174" width="12.54296875" style="70" bestFit="1" customWidth="1"/>
    <col min="8175" max="8175" width="56.54296875" style="70" customWidth="1"/>
    <col min="8176" max="8176" width="4.54296875" style="70" customWidth="1"/>
    <col min="8177" max="8177" width="15.7265625" style="70" customWidth="1"/>
    <col min="8178" max="8186" width="16.7265625" style="70" customWidth="1"/>
    <col min="8187" max="8187" width="35.54296875" style="70" bestFit="1" customWidth="1"/>
    <col min="8188" max="8188" width="16.26953125" style="70" customWidth="1"/>
    <col min="8189" max="8189" width="15.453125" style="70" customWidth="1"/>
    <col min="8190" max="8190" width="15.453125" style="70" bestFit="1" customWidth="1"/>
    <col min="8191" max="8191" width="2.7265625" style="70" customWidth="1"/>
    <col min="8192" max="8192" width="9.1796875" style="70"/>
    <col min="8193" max="8193" width="35.453125" style="70" bestFit="1" customWidth="1"/>
    <col min="8194" max="8194" width="18.26953125" style="70" bestFit="1" customWidth="1"/>
    <col min="8195" max="8195" width="26.7265625" style="70" bestFit="1" customWidth="1"/>
    <col min="8196" max="8196" width="17.26953125" style="70" bestFit="1" customWidth="1"/>
    <col min="8197" max="8197" width="18" style="70" bestFit="1" customWidth="1"/>
    <col min="8198" max="8198" width="18.26953125" style="70" bestFit="1" customWidth="1"/>
    <col min="8199" max="8199" width="14.26953125" style="70" bestFit="1" customWidth="1"/>
    <col min="8200" max="8427" width="9.1796875" style="70"/>
    <col min="8428" max="8428" width="6" style="70" customWidth="1"/>
    <col min="8429" max="8429" width="11.26953125" style="70" customWidth="1"/>
    <col min="8430" max="8430" width="12.54296875" style="70" bestFit="1" customWidth="1"/>
    <col min="8431" max="8431" width="56.54296875" style="70" customWidth="1"/>
    <col min="8432" max="8432" width="4.54296875" style="70" customWidth="1"/>
    <col min="8433" max="8433" width="15.7265625" style="70" customWidth="1"/>
    <col min="8434" max="8442" width="16.7265625" style="70" customWidth="1"/>
    <col min="8443" max="8443" width="35.54296875" style="70" bestFit="1" customWidth="1"/>
    <col min="8444" max="8444" width="16.26953125" style="70" customWidth="1"/>
    <col min="8445" max="8445" width="15.453125" style="70" customWidth="1"/>
    <col min="8446" max="8446" width="15.453125" style="70" bestFit="1" customWidth="1"/>
    <col min="8447" max="8447" width="2.7265625" style="70" customWidth="1"/>
    <col min="8448" max="8448" width="9.1796875" style="70"/>
    <col min="8449" max="8449" width="35.453125" style="70" bestFit="1" customWidth="1"/>
    <col min="8450" max="8450" width="18.26953125" style="70" bestFit="1" customWidth="1"/>
    <col min="8451" max="8451" width="26.7265625" style="70" bestFit="1" customWidth="1"/>
    <col min="8452" max="8452" width="17.26953125" style="70" bestFit="1" customWidth="1"/>
    <col min="8453" max="8453" width="18" style="70" bestFit="1" customWidth="1"/>
    <col min="8454" max="8454" width="18.26953125" style="70" bestFit="1" customWidth="1"/>
    <col min="8455" max="8455" width="14.26953125" style="70" bestFit="1" customWidth="1"/>
    <col min="8456" max="8683" width="9.1796875" style="70"/>
    <col min="8684" max="8684" width="6" style="70" customWidth="1"/>
    <col min="8685" max="8685" width="11.26953125" style="70" customWidth="1"/>
    <col min="8686" max="8686" width="12.54296875" style="70" bestFit="1" customWidth="1"/>
    <col min="8687" max="8687" width="56.54296875" style="70" customWidth="1"/>
    <col min="8688" max="8688" width="4.54296875" style="70" customWidth="1"/>
    <col min="8689" max="8689" width="15.7265625" style="70" customWidth="1"/>
    <col min="8690" max="8698" width="16.7265625" style="70" customWidth="1"/>
    <col min="8699" max="8699" width="35.54296875" style="70" bestFit="1" customWidth="1"/>
    <col min="8700" max="8700" width="16.26953125" style="70" customWidth="1"/>
    <col min="8701" max="8701" width="15.453125" style="70" customWidth="1"/>
    <col min="8702" max="8702" width="15.453125" style="70" bestFit="1" customWidth="1"/>
    <col min="8703" max="8703" width="2.7265625" style="70" customWidth="1"/>
    <col min="8704" max="8704" width="9.1796875" style="70"/>
    <col min="8705" max="8705" width="35.453125" style="70" bestFit="1" customWidth="1"/>
    <col min="8706" max="8706" width="18.26953125" style="70" bestFit="1" customWidth="1"/>
    <col min="8707" max="8707" width="26.7265625" style="70" bestFit="1" customWidth="1"/>
    <col min="8708" max="8708" width="17.26953125" style="70" bestFit="1" customWidth="1"/>
    <col min="8709" max="8709" width="18" style="70" bestFit="1" customWidth="1"/>
    <col min="8710" max="8710" width="18.26953125" style="70" bestFit="1" customWidth="1"/>
    <col min="8711" max="8711" width="14.26953125" style="70" bestFit="1" customWidth="1"/>
    <col min="8712" max="8939" width="9.1796875" style="70"/>
    <col min="8940" max="8940" width="6" style="70" customWidth="1"/>
    <col min="8941" max="8941" width="11.26953125" style="70" customWidth="1"/>
    <col min="8942" max="8942" width="12.54296875" style="70" bestFit="1" customWidth="1"/>
    <col min="8943" max="8943" width="56.54296875" style="70" customWidth="1"/>
    <col min="8944" max="8944" width="4.54296875" style="70" customWidth="1"/>
    <col min="8945" max="8945" width="15.7265625" style="70" customWidth="1"/>
    <col min="8946" max="8954" width="16.7265625" style="70" customWidth="1"/>
    <col min="8955" max="8955" width="35.54296875" style="70" bestFit="1" customWidth="1"/>
    <col min="8956" max="8956" width="16.26953125" style="70" customWidth="1"/>
    <col min="8957" max="8957" width="15.453125" style="70" customWidth="1"/>
    <col min="8958" max="8958" width="15.453125" style="70" bestFit="1" customWidth="1"/>
    <col min="8959" max="8959" width="2.7265625" style="70" customWidth="1"/>
    <col min="8960" max="8960" width="9.1796875" style="70"/>
    <col min="8961" max="8961" width="35.453125" style="70" bestFit="1" customWidth="1"/>
    <col min="8962" max="8962" width="18.26953125" style="70" bestFit="1" customWidth="1"/>
    <col min="8963" max="8963" width="26.7265625" style="70" bestFit="1" customWidth="1"/>
    <col min="8964" max="8964" width="17.26953125" style="70" bestFit="1" customWidth="1"/>
    <col min="8965" max="8965" width="18" style="70" bestFit="1" customWidth="1"/>
    <col min="8966" max="8966" width="18.26953125" style="70" bestFit="1" customWidth="1"/>
    <col min="8967" max="8967" width="14.26953125" style="70" bestFit="1" customWidth="1"/>
    <col min="8968" max="9195" width="9.1796875" style="70"/>
    <col min="9196" max="9196" width="6" style="70" customWidth="1"/>
    <col min="9197" max="9197" width="11.26953125" style="70" customWidth="1"/>
    <col min="9198" max="9198" width="12.54296875" style="70" bestFit="1" customWidth="1"/>
    <col min="9199" max="9199" width="56.54296875" style="70" customWidth="1"/>
    <col min="9200" max="9200" width="4.54296875" style="70" customWidth="1"/>
    <col min="9201" max="9201" width="15.7265625" style="70" customWidth="1"/>
    <col min="9202" max="9210" width="16.7265625" style="70" customWidth="1"/>
    <col min="9211" max="9211" width="35.54296875" style="70" bestFit="1" customWidth="1"/>
    <col min="9212" max="9212" width="16.26953125" style="70" customWidth="1"/>
    <col min="9213" max="9213" width="15.453125" style="70" customWidth="1"/>
    <col min="9214" max="9214" width="15.453125" style="70" bestFit="1" customWidth="1"/>
    <col min="9215" max="9215" width="2.7265625" style="70" customWidth="1"/>
    <col min="9216" max="9216" width="9.1796875" style="70"/>
    <col min="9217" max="9217" width="35.453125" style="70" bestFit="1" customWidth="1"/>
    <col min="9218" max="9218" width="18.26953125" style="70" bestFit="1" customWidth="1"/>
    <col min="9219" max="9219" width="26.7265625" style="70" bestFit="1" customWidth="1"/>
    <col min="9220" max="9220" width="17.26953125" style="70" bestFit="1" customWidth="1"/>
    <col min="9221" max="9221" width="18" style="70" bestFit="1" customWidth="1"/>
    <col min="9222" max="9222" width="18.26953125" style="70" bestFit="1" customWidth="1"/>
    <col min="9223" max="9223" width="14.26953125" style="70" bestFit="1" customWidth="1"/>
    <col min="9224" max="9451" width="9.1796875" style="70"/>
    <col min="9452" max="9452" width="6" style="70" customWidth="1"/>
    <col min="9453" max="9453" width="11.26953125" style="70" customWidth="1"/>
    <col min="9454" max="9454" width="12.54296875" style="70" bestFit="1" customWidth="1"/>
    <col min="9455" max="9455" width="56.54296875" style="70" customWidth="1"/>
    <col min="9456" max="9456" width="4.54296875" style="70" customWidth="1"/>
    <col min="9457" max="9457" width="15.7265625" style="70" customWidth="1"/>
    <col min="9458" max="9466" width="16.7265625" style="70" customWidth="1"/>
    <col min="9467" max="9467" width="35.54296875" style="70" bestFit="1" customWidth="1"/>
    <col min="9468" max="9468" width="16.26953125" style="70" customWidth="1"/>
    <col min="9469" max="9469" width="15.453125" style="70" customWidth="1"/>
    <col min="9470" max="9470" width="15.453125" style="70" bestFit="1" customWidth="1"/>
    <col min="9471" max="9471" width="2.7265625" style="70" customWidth="1"/>
    <col min="9472" max="9472" width="9.1796875" style="70"/>
    <col min="9473" max="9473" width="35.453125" style="70" bestFit="1" customWidth="1"/>
    <col min="9474" max="9474" width="18.26953125" style="70" bestFit="1" customWidth="1"/>
    <col min="9475" max="9475" width="26.7265625" style="70" bestFit="1" customWidth="1"/>
    <col min="9476" max="9476" width="17.26953125" style="70" bestFit="1" customWidth="1"/>
    <col min="9477" max="9477" width="18" style="70" bestFit="1" customWidth="1"/>
    <col min="9478" max="9478" width="18.26953125" style="70" bestFit="1" customWidth="1"/>
    <col min="9479" max="9479" width="14.26953125" style="70" bestFit="1" customWidth="1"/>
    <col min="9480" max="9707" width="9.1796875" style="70"/>
    <col min="9708" max="9708" width="6" style="70" customWidth="1"/>
    <col min="9709" max="9709" width="11.26953125" style="70" customWidth="1"/>
    <col min="9710" max="9710" width="12.54296875" style="70" bestFit="1" customWidth="1"/>
    <col min="9711" max="9711" width="56.54296875" style="70" customWidth="1"/>
    <col min="9712" max="9712" width="4.54296875" style="70" customWidth="1"/>
    <col min="9713" max="9713" width="15.7265625" style="70" customWidth="1"/>
    <col min="9714" max="9722" width="16.7265625" style="70" customWidth="1"/>
    <col min="9723" max="9723" width="35.54296875" style="70" bestFit="1" customWidth="1"/>
    <col min="9724" max="9724" width="16.26953125" style="70" customWidth="1"/>
    <col min="9725" max="9725" width="15.453125" style="70" customWidth="1"/>
    <col min="9726" max="9726" width="15.453125" style="70" bestFit="1" customWidth="1"/>
    <col min="9727" max="9727" width="2.7265625" style="70" customWidth="1"/>
    <col min="9728" max="9728" width="9.1796875" style="70"/>
    <col min="9729" max="9729" width="35.453125" style="70" bestFit="1" customWidth="1"/>
    <col min="9730" max="9730" width="18.26953125" style="70" bestFit="1" customWidth="1"/>
    <col min="9731" max="9731" width="26.7265625" style="70" bestFit="1" customWidth="1"/>
    <col min="9732" max="9732" width="17.26953125" style="70" bestFit="1" customWidth="1"/>
    <col min="9733" max="9733" width="18" style="70" bestFit="1" customWidth="1"/>
    <col min="9734" max="9734" width="18.26953125" style="70" bestFit="1" customWidth="1"/>
    <col min="9735" max="9735" width="14.26953125" style="70" bestFit="1" customWidth="1"/>
    <col min="9736" max="9963" width="9.1796875" style="70"/>
    <col min="9964" max="9964" width="6" style="70" customWidth="1"/>
    <col min="9965" max="9965" width="11.26953125" style="70" customWidth="1"/>
    <col min="9966" max="9966" width="12.54296875" style="70" bestFit="1" customWidth="1"/>
    <col min="9967" max="9967" width="56.54296875" style="70" customWidth="1"/>
    <col min="9968" max="9968" width="4.54296875" style="70" customWidth="1"/>
    <col min="9969" max="9969" width="15.7265625" style="70" customWidth="1"/>
    <col min="9970" max="9978" width="16.7265625" style="70" customWidth="1"/>
    <col min="9979" max="9979" width="35.54296875" style="70" bestFit="1" customWidth="1"/>
    <col min="9980" max="9980" width="16.26953125" style="70" customWidth="1"/>
    <col min="9981" max="9981" width="15.453125" style="70" customWidth="1"/>
    <col min="9982" max="9982" width="15.453125" style="70" bestFit="1" customWidth="1"/>
    <col min="9983" max="9983" width="2.7265625" style="70" customWidth="1"/>
    <col min="9984" max="9984" width="9.1796875" style="70"/>
    <col min="9985" max="9985" width="35.453125" style="70" bestFit="1" customWidth="1"/>
    <col min="9986" max="9986" width="18.26953125" style="70" bestFit="1" customWidth="1"/>
    <col min="9987" max="9987" width="26.7265625" style="70" bestFit="1" customWidth="1"/>
    <col min="9988" max="9988" width="17.26953125" style="70" bestFit="1" customWidth="1"/>
    <col min="9989" max="9989" width="18" style="70" bestFit="1" customWidth="1"/>
    <col min="9990" max="9990" width="18.26953125" style="70" bestFit="1" customWidth="1"/>
    <col min="9991" max="9991" width="14.26953125" style="70" bestFit="1" customWidth="1"/>
    <col min="9992" max="10219" width="9.1796875" style="70"/>
    <col min="10220" max="10220" width="6" style="70" customWidth="1"/>
    <col min="10221" max="10221" width="11.26953125" style="70" customWidth="1"/>
    <col min="10222" max="10222" width="12.54296875" style="70" bestFit="1" customWidth="1"/>
    <col min="10223" max="10223" width="56.54296875" style="70" customWidth="1"/>
    <col min="10224" max="10224" width="4.54296875" style="70" customWidth="1"/>
    <col min="10225" max="10225" width="15.7265625" style="70" customWidth="1"/>
    <col min="10226" max="10234" width="16.7265625" style="70" customWidth="1"/>
    <col min="10235" max="10235" width="35.54296875" style="70" bestFit="1" customWidth="1"/>
    <col min="10236" max="10236" width="16.26953125" style="70" customWidth="1"/>
    <col min="10237" max="10237" width="15.453125" style="70" customWidth="1"/>
    <col min="10238" max="10238" width="15.453125" style="70" bestFit="1" customWidth="1"/>
    <col min="10239" max="10239" width="2.7265625" style="70" customWidth="1"/>
    <col min="10240" max="10240" width="9.1796875" style="70"/>
    <col min="10241" max="10241" width="35.453125" style="70" bestFit="1" customWidth="1"/>
    <col min="10242" max="10242" width="18.26953125" style="70" bestFit="1" customWidth="1"/>
    <col min="10243" max="10243" width="26.7265625" style="70" bestFit="1" customWidth="1"/>
    <col min="10244" max="10244" width="17.26953125" style="70" bestFit="1" customWidth="1"/>
    <col min="10245" max="10245" width="18" style="70" bestFit="1" customWidth="1"/>
    <col min="10246" max="10246" width="18.26953125" style="70" bestFit="1" customWidth="1"/>
    <col min="10247" max="10247" width="14.26953125" style="70" bestFit="1" customWidth="1"/>
    <col min="10248" max="10475" width="9.1796875" style="70"/>
    <col min="10476" max="10476" width="6" style="70" customWidth="1"/>
    <col min="10477" max="10477" width="11.26953125" style="70" customWidth="1"/>
    <col min="10478" max="10478" width="12.54296875" style="70" bestFit="1" customWidth="1"/>
    <col min="10479" max="10479" width="56.54296875" style="70" customWidth="1"/>
    <col min="10480" max="10480" width="4.54296875" style="70" customWidth="1"/>
    <col min="10481" max="10481" width="15.7265625" style="70" customWidth="1"/>
    <col min="10482" max="10490" width="16.7265625" style="70" customWidth="1"/>
    <col min="10491" max="10491" width="35.54296875" style="70" bestFit="1" customWidth="1"/>
    <col min="10492" max="10492" width="16.26953125" style="70" customWidth="1"/>
    <col min="10493" max="10493" width="15.453125" style="70" customWidth="1"/>
    <col min="10494" max="10494" width="15.453125" style="70" bestFit="1" customWidth="1"/>
    <col min="10495" max="10495" width="2.7265625" style="70" customWidth="1"/>
    <col min="10496" max="10496" width="9.1796875" style="70"/>
    <col min="10497" max="10497" width="35.453125" style="70" bestFit="1" customWidth="1"/>
    <col min="10498" max="10498" width="18.26953125" style="70" bestFit="1" customWidth="1"/>
    <col min="10499" max="10499" width="26.7265625" style="70" bestFit="1" customWidth="1"/>
    <col min="10500" max="10500" width="17.26953125" style="70" bestFit="1" customWidth="1"/>
    <col min="10501" max="10501" width="18" style="70" bestFit="1" customWidth="1"/>
    <col min="10502" max="10502" width="18.26953125" style="70" bestFit="1" customWidth="1"/>
    <col min="10503" max="10503" width="14.26953125" style="70" bestFit="1" customWidth="1"/>
    <col min="10504" max="10731" width="9.1796875" style="70"/>
    <col min="10732" max="10732" width="6" style="70" customWidth="1"/>
    <col min="10733" max="10733" width="11.26953125" style="70" customWidth="1"/>
    <col min="10734" max="10734" width="12.54296875" style="70" bestFit="1" customWidth="1"/>
    <col min="10735" max="10735" width="56.54296875" style="70" customWidth="1"/>
    <col min="10736" max="10736" width="4.54296875" style="70" customWidth="1"/>
    <col min="10737" max="10737" width="15.7265625" style="70" customWidth="1"/>
    <col min="10738" max="10746" width="16.7265625" style="70" customWidth="1"/>
    <col min="10747" max="10747" width="35.54296875" style="70" bestFit="1" customWidth="1"/>
    <col min="10748" max="10748" width="16.26953125" style="70" customWidth="1"/>
    <col min="10749" max="10749" width="15.453125" style="70" customWidth="1"/>
    <col min="10750" max="10750" width="15.453125" style="70" bestFit="1" customWidth="1"/>
    <col min="10751" max="10751" width="2.7265625" style="70" customWidth="1"/>
    <col min="10752" max="10752" width="9.1796875" style="70"/>
    <col min="10753" max="10753" width="35.453125" style="70" bestFit="1" customWidth="1"/>
    <col min="10754" max="10754" width="18.26953125" style="70" bestFit="1" customWidth="1"/>
    <col min="10755" max="10755" width="26.7265625" style="70" bestFit="1" customWidth="1"/>
    <col min="10756" max="10756" width="17.26953125" style="70" bestFit="1" customWidth="1"/>
    <col min="10757" max="10757" width="18" style="70" bestFit="1" customWidth="1"/>
    <col min="10758" max="10758" width="18.26953125" style="70" bestFit="1" customWidth="1"/>
    <col min="10759" max="10759" width="14.26953125" style="70" bestFit="1" customWidth="1"/>
    <col min="10760" max="10987" width="9.1796875" style="70"/>
    <col min="10988" max="10988" width="6" style="70" customWidth="1"/>
    <col min="10989" max="10989" width="11.26953125" style="70" customWidth="1"/>
    <col min="10990" max="10990" width="12.54296875" style="70" bestFit="1" customWidth="1"/>
    <col min="10991" max="10991" width="56.54296875" style="70" customWidth="1"/>
    <col min="10992" max="10992" width="4.54296875" style="70" customWidth="1"/>
    <col min="10993" max="10993" width="15.7265625" style="70" customWidth="1"/>
    <col min="10994" max="11002" width="16.7265625" style="70" customWidth="1"/>
    <col min="11003" max="11003" width="35.54296875" style="70" bestFit="1" customWidth="1"/>
    <col min="11004" max="11004" width="16.26953125" style="70" customWidth="1"/>
    <col min="11005" max="11005" width="15.453125" style="70" customWidth="1"/>
    <col min="11006" max="11006" width="15.453125" style="70" bestFit="1" customWidth="1"/>
    <col min="11007" max="11007" width="2.7265625" style="70" customWidth="1"/>
    <col min="11008" max="11008" width="9.1796875" style="70"/>
    <col min="11009" max="11009" width="35.453125" style="70" bestFit="1" customWidth="1"/>
    <col min="11010" max="11010" width="18.26953125" style="70" bestFit="1" customWidth="1"/>
    <col min="11011" max="11011" width="26.7265625" style="70" bestFit="1" customWidth="1"/>
    <col min="11012" max="11012" width="17.26953125" style="70" bestFit="1" customWidth="1"/>
    <col min="11013" max="11013" width="18" style="70" bestFit="1" customWidth="1"/>
    <col min="11014" max="11014" width="18.26953125" style="70" bestFit="1" customWidth="1"/>
    <col min="11015" max="11015" width="14.26953125" style="70" bestFit="1" customWidth="1"/>
    <col min="11016" max="11243" width="9.1796875" style="70"/>
    <col min="11244" max="11244" width="6" style="70" customWidth="1"/>
    <col min="11245" max="11245" width="11.26953125" style="70" customWidth="1"/>
    <col min="11246" max="11246" width="12.54296875" style="70" bestFit="1" customWidth="1"/>
    <col min="11247" max="11247" width="56.54296875" style="70" customWidth="1"/>
    <col min="11248" max="11248" width="4.54296875" style="70" customWidth="1"/>
    <col min="11249" max="11249" width="15.7265625" style="70" customWidth="1"/>
    <col min="11250" max="11258" width="16.7265625" style="70" customWidth="1"/>
    <col min="11259" max="11259" width="35.54296875" style="70" bestFit="1" customWidth="1"/>
    <col min="11260" max="11260" width="16.26953125" style="70" customWidth="1"/>
    <col min="11261" max="11261" width="15.453125" style="70" customWidth="1"/>
    <col min="11262" max="11262" width="15.453125" style="70" bestFit="1" customWidth="1"/>
    <col min="11263" max="11263" width="2.7265625" style="70" customWidth="1"/>
    <col min="11264" max="11264" width="9.1796875" style="70"/>
    <col min="11265" max="11265" width="35.453125" style="70" bestFit="1" customWidth="1"/>
    <col min="11266" max="11266" width="18.26953125" style="70" bestFit="1" customWidth="1"/>
    <col min="11267" max="11267" width="26.7265625" style="70" bestFit="1" customWidth="1"/>
    <col min="11268" max="11268" width="17.26953125" style="70" bestFit="1" customWidth="1"/>
    <col min="11269" max="11269" width="18" style="70" bestFit="1" customWidth="1"/>
    <col min="11270" max="11270" width="18.26953125" style="70" bestFit="1" customWidth="1"/>
    <col min="11271" max="11271" width="14.26953125" style="70" bestFit="1" customWidth="1"/>
    <col min="11272" max="11499" width="9.1796875" style="70"/>
    <col min="11500" max="11500" width="6" style="70" customWidth="1"/>
    <col min="11501" max="11501" width="11.26953125" style="70" customWidth="1"/>
    <col min="11502" max="11502" width="12.54296875" style="70" bestFit="1" customWidth="1"/>
    <col min="11503" max="11503" width="56.54296875" style="70" customWidth="1"/>
    <col min="11504" max="11504" width="4.54296875" style="70" customWidth="1"/>
    <col min="11505" max="11505" width="15.7265625" style="70" customWidth="1"/>
    <col min="11506" max="11514" width="16.7265625" style="70" customWidth="1"/>
    <col min="11515" max="11515" width="35.54296875" style="70" bestFit="1" customWidth="1"/>
    <col min="11516" max="11516" width="16.26953125" style="70" customWidth="1"/>
    <col min="11517" max="11517" width="15.453125" style="70" customWidth="1"/>
    <col min="11518" max="11518" width="15.453125" style="70" bestFit="1" customWidth="1"/>
    <col min="11519" max="11519" width="2.7265625" style="70" customWidth="1"/>
    <col min="11520" max="11520" width="9.1796875" style="70"/>
    <col min="11521" max="11521" width="35.453125" style="70" bestFit="1" customWidth="1"/>
    <col min="11522" max="11522" width="18.26953125" style="70" bestFit="1" customWidth="1"/>
    <col min="11523" max="11523" width="26.7265625" style="70" bestFit="1" customWidth="1"/>
    <col min="11524" max="11524" width="17.26953125" style="70" bestFit="1" customWidth="1"/>
    <col min="11525" max="11525" width="18" style="70" bestFit="1" customWidth="1"/>
    <col min="11526" max="11526" width="18.26953125" style="70" bestFit="1" customWidth="1"/>
    <col min="11527" max="11527" width="14.26953125" style="70" bestFit="1" customWidth="1"/>
    <col min="11528" max="11755" width="9.1796875" style="70"/>
    <col min="11756" max="11756" width="6" style="70" customWidth="1"/>
    <col min="11757" max="11757" width="11.26953125" style="70" customWidth="1"/>
    <col min="11758" max="11758" width="12.54296875" style="70" bestFit="1" customWidth="1"/>
    <col min="11759" max="11759" width="56.54296875" style="70" customWidth="1"/>
    <col min="11760" max="11760" width="4.54296875" style="70" customWidth="1"/>
    <col min="11761" max="11761" width="15.7265625" style="70" customWidth="1"/>
    <col min="11762" max="11770" width="16.7265625" style="70" customWidth="1"/>
    <col min="11771" max="11771" width="35.54296875" style="70" bestFit="1" customWidth="1"/>
    <col min="11772" max="11772" width="16.26953125" style="70" customWidth="1"/>
    <col min="11773" max="11773" width="15.453125" style="70" customWidth="1"/>
    <col min="11774" max="11774" width="15.453125" style="70" bestFit="1" customWidth="1"/>
    <col min="11775" max="11775" width="2.7265625" style="70" customWidth="1"/>
    <col min="11776" max="11776" width="9.1796875" style="70"/>
    <col min="11777" max="11777" width="35.453125" style="70" bestFit="1" customWidth="1"/>
    <col min="11778" max="11778" width="18.26953125" style="70" bestFit="1" customWidth="1"/>
    <col min="11779" max="11779" width="26.7265625" style="70" bestFit="1" customWidth="1"/>
    <col min="11780" max="11780" width="17.26953125" style="70" bestFit="1" customWidth="1"/>
    <col min="11781" max="11781" width="18" style="70" bestFit="1" customWidth="1"/>
    <col min="11782" max="11782" width="18.26953125" style="70" bestFit="1" customWidth="1"/>
    <col min="11783" max="11783" width="14.26953125" style="70" bestFit="1" customWidth="1"/>
    <col min="11784" max="12011" width="9.1796875" style="70"/>
    <col min="12012" max="12012" width="6" style="70" customWidth="1"/>
    <col min="12013" max="12013" width="11.26953125" style="70" customWidth="1"/>
    <col min="12014" max="12014" width="12.54296875" style="70" bestFit="1" customWidth="1"/>
    <col min="12015" max="12015" width="56.54296875" style="70" customWidth="1"/>
    <col min="12016" max="12016" width="4.54296875" style="70" customWidth="1"/>
    <col min="12017" max="12017" width="15.7265625" style="70" customWidth="1"/>
    <col min="12018" max="12026" width="16.7265625" style="70" customWidth="1"/>
    <col min="12027" max="12027" width="35.54296875" style="70" bestFit="1" customWidth="1"/>
    <col min="12028" max="12028" width="16.26953125" style="70" customWidth="1"/>
    <col min="12029" max="12029" width="15.453125" style="70" customWidth="1"/>
    <col min="12030" max="12030" width="15.453125" style="70" bestFit="1" customWidth="1"/>
    <col min="12031" max="12031" width="2.7265625" style="70" customWidth="1"/>
    <col min="12032" max="12032" width="9.1796875" style="70"/>
    <col min="12033" max="12033" width="35.453125" style="70" bestFit="1" customWidth="1"/>
    <col min="12034" max="12034" width="18.26953125" style="70" bestFit="1" customWidth="1"/>
    <col min="12035" max="12035" width="26.7265625" style="70" bestFit="1" customWidth="1"/>
    <col min="12036" max="12036" width="17.26953125" style="70" bestFit="1" customWidth="1"/>
    <col min="12037" max="12037" width="18" style="70" bestFit="1" customWidth="1"/>
    <col min="12038" max="12038" width="18.26953125" style="70" bestFit="1" customWidth="1"/>
    <col min="12039" max="12039" width="14.26953125" style="70" bestFit="1" customWidth="1"/>
    <col min="12040" max="12267" width="9.1796875" style="70"/>
    <col min="12268" max="12268" width="6" style="70" customWidth="1"/>
    <col min="12269" max="12269" width="11.26953125" style="70" customWidth="1"/>
    <col min="12270" max="12270" width="12.54296875" style="70" bestFit="1" customWidth="1"/>
    <col min="12271" max="12271" width="56.54296875" style="70" customWidth="1"/>
    <col min="12272" max="12272" width="4.54296875" style="70" customWidth="1"/>
    <col min="12273" max="12273" width="15.7265625" style="70" customWidth="1"/>
    <col min="12274" max="12282" width="16.7265625" style="70" customWidth="1"/>
    <col min="12283" max="12283" width="35.54296875" style="70" bestFit="1" customWidth="1"/>
    <col min="12284" max="12284" width="16.26953125" style="70" customWidth="1"/>
    <col min="12285" max="12285" width="15.453125" style="70" customWidth="1"/>
    <col min="12286" max="12286" width="15.453125" style="70" bestFit="1" customWidth="1"/>
    <col min="12287" max="12287" width="2.7265625" style="70" customWidth="1"/>
    <col min="12288" max="12288" width="9.1796875" style="70"/>
    <col min="12289" max="12289" width="35.453125" style="70" bestFit="1" customWidth="1"/>
    <col min="12290" max="12290" width="18.26953125" style="70" bestFit="1" customWidth="1"/>
    <col min="12291" max="12291" width="26.7265625" style="70" bestFit="1" customWidth="1"/>
    <col min="12292" max="12292" width="17.26953125" style="70" bestFit="1" customWidth="1"/>
    <col min="12293" max="12293" width="18" style="70" bestFit="1" customWidth="1"/>
    <col min="12294" max="12294" width="18.26953125" style="70" bestFit="1" customWidth="1"/>
    <col min="12295" max="12295" width="14.26953125" style="70" bestFit="1" customWidth="1"/>
    <col min="12296" max="12523" width="9.1796875" style="70"/>
    <col min="12524" max="12524" width="6" style="70" customWidth="1"/>
    <col min="12525" max="12525" width="11.26953125" style="70" customWidth="1"/>
    <col min="12526" max="12526" width="12.54296875" style="70" bestFit="1" customWidth="1"/>
    <col min="12527" max="12527" width="56.54296875" style="70" customWidth="1"/>
    <col min="12528" max="12528" width="4.54296875" style="70" customWidth="1"/>
    <col min="12529" max="12529" width="15.7265625" style="70" customWidth="1"/>
    <col min="12530" max="12538" width="16.7265625" style="70" customWidth="1"/>
    <col min="12539" max="12539" width="35.54296875" style="70" bestFit="1" customWidth="1"/>
    <col min="12540" max="12540" width="16.26953125" style="70" customWidth="1"/>
    <col min="12541" max="12541" width="15.453125" style="70" customWidth="1"/>
    <col min="12542" max="12542" width="15.453125" style="70" bestFit="1" customWidth="1"/>
    <col min="12543" max="12543" width="2.7265625" style="70" customWidth="1"/>
    <col min="12544" max="12544" width="9.1796875" style="70"/>
    <col min="12545" max="12545" width="35.453125" style="70" bestFit="1" customWidth="1"/>
    <col min="12546" max="12546" width="18.26953125" style="70" bestFit="1" customWidth="1"/>
    <col min="12547" max="12547" width="26.7265625" style="70" bestFit="1" customWidth="1"/>
    <col min="12548" max="12548" width="17.26953125" style="70" bestFit="1" customWidth="1"/>
    <col min="12549" max="12549" width="18" style="70" bestFit="1" customWidth="1"/>
    <col min="12550" max="12550" width="18.26953125" style="70" bestFit="1" customWidth="1"/>
    <col min="12551" max="12551" width="14.26953125" style="70" bestFit="1" customWidth="1"/>
    <col min="12552" max="12779" width="9.1796875" style="70"/>
    <col min="12780" max="12780" width="6" style="70" customWidth="1"/>
    <col min="12781" max="12781" width="11.26953125" style="70" customWidth="1"/>
    <col min="12782" max="12782" width="12.54296875" style="70" bestFit="1" customWidth="1"/>
    <col min="12783" max="12783" width="56.54296875" style="70" customWidth="1"/>
    <col min="12784" max="12784" width="4.54296875" style="70" customWidth="1"/>
    <col min="12785" max="12785" width="15.7265625" style="70" customWidth="1"/>
    <col min="12786" max="12794" width="16.7265625" style="70" customWidth="1"/>
    <col min="12795" max="12795" width="35.54296875" style="70" bestFit="1" customWidth="1"/>
    <col min="12796" max="12796" width="16.26953125" style="70" customWidth="1"/>
    <col min="12797" max="12797" width="15.453125" style="70" customWidth="1"/>
    <col min="12798" max="12798" width="15.453125" style="70" bestFit="1" customWidth="1"/>
    <col min="12799" max="12799" width="2.7265625" style="70" customWidth="1"/>
    <col min="12800" max="12800" width="9.1796875" style="70"/>
    <col min="12801" max="12801" width="35.453125" style="70" bestFit="1" customWidth="1"/>
    <col min="12802" max="12802" width="18.26953125" style="70" bestFit="1" customWidth="1"/>
    <col min="12803" max="12803" width="26.7265625" style="70" bestFit="1" customWidth="1"/>
    <col min="12804" max="12804" width="17.26953125" style="70" bestFit="1" customWidth="1"/>
    <col min="12805" max="12805" width="18" style="70" bestFit="1" customWidth="1"/>
    <col min="12806" max="12806" width="18.26953125" style="70" bestFit="1" customWidth="1"/>
    <col min="12807" max="12807" width="14.26953125" style="70" bestFit="1" customWidth="1"/>
    <col min="12808" max="13035" width="9.1796875" style="70"/>
    <col min="13036" max="13036" width="6" style="70" customWidth="1"/>
    <col min="13037" max="13037" width="11.26953125" style="70" customWidth="1"/>
    <col min="13038" max="13038" width="12.54296875" style="70" bestFit="1" customWidth="1"/>
    <col min="13039" max="13039" width="56.54296875" style="70" customWidth="1"/>
    <col min="13040" max="13040" width="4.54296875" style="70" customWidth="1"/>
    <col min="13041" max="13041" width="15.7265625" style="70" customWidth="1"/>
    <col min="13042" max="13050" width="16.7265625" style="70" customWidth="1"/>
    <col min="13051" max="13051" width="35.54296875" style="70" bestFit="1" customWidth="1"/>
    <col min="13052" max="13052" width="16.26953125" style="70" customWidth="1"/>
    <col min="13053" max="13053" width="15.453125" style="70" customWidth="1"/>
    <col min="13054" max="13054" width="15.453125" style="70" bestFit="1" customWidth="1"/>
    <col min="13055" max="13055" width="2.7265625" style="70" customWidth="1"/>
    <col min="13056" max="13056" width="9.1796875" style="70"/>
    <col min="13057" max="13057" width="35.453125" style="70" bestFit="1" customWidth="1"/>
    <col min="13058" max="13058" width="18.26953125" style="70" bestFit="1" customWidth="1"/>
    <col min="13059" max="13059" width="26.7265625" style="70" bestFit="1" customWidth="1"/>
    <col min="13060" max="13060" width="17.26953125" style="70" bestFit="1" customWidth="1"/>
    <col min="13061" max="13061" width="18" style="70" bestFit="1" customWidth="1"/>
    <col min="13062" max="13062" width="18.26953125" style="70" bestFit="1" customWidth="1"/>
    <col min="13063" max="13063" width="14.26953125" style="70" bestFit="1" customWidth="1"/>
    <col min="13064" max="13291" width="9.1796875" style="70"/>
    <col min="13292" max="13292" width="6" style="70" customWidth="1"/>
    <col min="13293" max="13293" width="11.26953125" style="70" customWidth="1"/>
    <col min="13294" max="13294" width="12.54296875" style="70" bestFit="1" customWidth="1"/>
    <col min="13295" max="13295" width="56.54296875" style="70" customWidth="1"/>
    <col min="13296" max="13296" width="4.54296875" style="70" customWidth="1"/>
    <col min="13297" max="13297" width="15.7265625" style="70" customWidth="1"/>
    <col min="13298" max="13306" width="16.7265625" style="70" customWidth="1"/>
    <col min="13307" max="13307" width="35.54296875" style="70" bestFit="1" customWidth="1"/>
    <col min="13308" max="13308" width="16.26953125" style="70" customWidth="1"/>
    <col min="13309" max="13309" width="15.453125" style="70" customWidth="1"/>
    <col min="13310" max="13310" width="15.453125" style="70" bestFit="1" customWidth="1"/>
    <col min="13311" max="13311" width="2.7265625" style="70" customWidth="1"/>
    <col min="13312" max="13312" width="9.1796875" style="70"/>
    <col min="13313" max="13313" width="35.453125" style="70" bestFit="1" customWidth="1"/>
    <col min="13314" max="13314" width="18.26953125" style="70" bestFit="1" customWidth="1"/>
    <col min="13315" max="13315" width="26.7265625" style="70" bestFit="1" customWidth="1"/>
    <col min="13316" max="13316" width="17.26953125" style="70" bestFit="1" customWidth="1"/>
    <col min="13317" max="13317" width="18" style="70" bestFit="1" customWidth="1"/>
    <col min="13318" max="13318" width="18.26953125" style="70" bestFit="1" customWidth="1"/>
    <col min="13319" max="13319" width="14.26953125" style="70" bestFit="1" customWidth="1"/>
    <col min="13320" max="13547" width="9.1796875" style="70"/>
    <col min="13548" max="13548" width="6" style="70" customWidth="1"/>
    <col min="13549" max="13549" width="11.26953125" style="70" customWidth="1"/>
    <col min="13550" max="13550" width="12.54296875" style="70" bestFit="1" customWidth="1"/>
    <col min="13551" max="13551" width="56.54296875" style="70" customWidth="1"/>
    <col min="13552" max="13552" width="4.54296875" style="70" customWidth="1"/>
    <col min="13553" max="13553" width="15.7265625" style="70" customWidth="1"/>
    <col min="13554" max="13562" width="16.7265625" style="70" customWidth="1"/>
    <col min="13563" max="13563" width="35.54296875" style="70" bestFit="1" customWidth="1"/>
    <col min="13564" max="13564" width="16.26953125" style="70" customWidth="1"/>
    <col min="13565" max="13565" width="15.453125" style="70" customWidth="1"/>
    <col min="13566" max="13566" width="15.453125" style="70" bestFit="1" customWidth="1"/>
    <col min="13567" max="13567" width="2.7265625" style="70" customWidth="1"/>
    <col min="13568" max="13568" width="9.1796875" style="70"/>
    <col min="13569" max="13569" width="35.453125" style="70" bestFit="1" customWidth="1"/>
    <col min="13570" max="13570" width="18.26953125" style="70" bestFit="1" customWidth="1"/>
    <col min="13571" max="13571" width="26.7265625" style="70" bestFit="1" customWidth="1"/>
    <col min="13572" max="13572" width="17.26953125" style="70" bestFit="1" customWidth="1"/>
    <col min="13573" max="13573" width="18" style="70" bestFit="1" customWidth="1"/>
    <col min="13574" max="13574" width="18.26953125" style="70" bestFit="1" customWidth="1"/>
    <col min="13575" max="13575" width="14.26953125" style="70" bestFit="1" customWidth="1"/>
    <col min="13576" max="13803" width="9.1796875" style="70"/>
    <col min="13804" max="13804" width="6" style="70" customWidth="1"/>
    <col min="13805" max="13805" width="11.26953125" style="70" customWidth="1"/>
    <col min="13806" max="13806" width="12.54296875" style="70" bestFit="1" customWidth="1"/>
    <col min="13807" max="13807" width="56.54296875" style="70" customWidth="1"/>
    <col min="13808" max="13808" width="4.54296875" style="70" customWidth="1"/>
    <col min="13809" max="13809" width="15.7265625" style="70" customWidth="1"/>
    <col min="13810" max="13818" width="16.7265625" style="70" customWidth="1"/>
    <col min="13819" max="13819" width="35.54296875" style="70" bestFit="1" customWidth="1"/>
    <col min="13820" max="13820" width="16.26953125" style="70" customWidth="1"/>
    <col min="13821" max="13821" width="15.453125" style="70" customWidth="1"/>
    <col min="13822" max="13822" width="15.453125" style="70" bestFit="1" customWidth="1"/>
    <col min="13823" max="13823" width="2.7265625" style="70" customWidth="1"/>
    <col min="13824" max="13824" width="9.1796875" style="70"/>
    <col min="13825" max="13825" width="35.453125" style="70" bestFit="1" customWidth="1"/>
    <col min="13826" max="13826" width="18.26953125" style="70" bestFit="1" customWidth="1"/>
    <col min="13827" max="13827" width="26.7265625" style="70" bestFit="1" customWidth="1"/>
    <col min="13828" max="13828" width="17.26953125" style="70" bestFit="1" customWidth="1"/>
    <col min="13829" max="13829" width="18" style="70" bestFit="1" customWidth="1"/>
    <col min="13830" max="13830" width="18.26953125" style="70" bestFit="1" customWidth="1"/>
    <col min="13831" max="13831" width="14.26953125" style="70" bestFit="1" customWidth="1"/>
    <col min="13832" max="14059" width="9.1796875" style="70"/>
    <col min="14060" max="14060" width="6" style="70" customWidth="1"/>
    <col min="14061" max="14061" width="11.26953125" style="70" customWidth="1"/>
    <col min="14062" max="14062" width="12.54296875" style="70" bestFit="1" customWidth="1"/>
    <col min="14063" max="14063" width="56.54296875" style="70" customWidth="1"/>
    <col min="14064" max="14064" width="4.54296875" style="70" customWidth="1"/>
    <col min="14065" max="14065" width="15.7265625" style="70" customWidth="1"/>
    <col min="14066" max="14074" width="16.7265625" style="70" customWidth="1"/>
    <col min="14075" max="14075" width="35.54296875" style="70" bestFit="1" customWidth="1"/>
    <col min="14076" max="14076" width="16.26953125" style="70" customWidth="1"/>
    <col min="14077" max="14077" width="15.453125" style="70" customWidth="1"/>
    <col min="14078" max="14078" width="15.453125" style="70" bestFit="1" customWidth="1"/>
    <col min="14079" max="14079" width="2.7265625" style="70" customWidth="1"/>
    <col min="14080" max="14080" width="9.1796875" style="70"/>
    <col min="14081" max="14081" width="35.453125" style="70" bestFit="1" customWidth="1"/>
    <col min="14082" max="14082" width="18.26953125" style="70" bestFit="1" customWidth="1"/>
    <col min="14083" max="14083" width="26.7265625" style="70" bestFit="1" customWidth="1"/>
    <col min="14084" max="14084" width="17.26953125" style="70" bestFit="1" customWidth="1"/>
    <col min="14085" max="14085" width="18" style="70" bestFit="1" customWidth="1"/>
    <col min="14086" max="14086" width="18.26953125" style="70" bestFit="1" customWidth="1"/>
    <col min="14087" max="14087" width="14.26953125" style="70" bestFit="1" customWidth="1"/>
    <col min="14088" max="14315" width="9.1796875" style="70"/>
    <col min="14316" max="14316" width="6" style="70" customWidth="1"/>
    <col min="14317" max="14317" width="11.26953125" style="70" customWidth="1"/>
    <col min="14318" max="14318" width="12.54296875" style="70" bestFit="1" customWidth="1"/>
    <col min="14319" max="14319" width="56.54296875" style="70" customWidth="1"/>
    <col min="14320" max="14320" width="4.54296875" style="70" customWidth="1"/>
    <col min="14321" max="14321" width="15.7265625" style="70" customWidth="1"/>
    <col min="14322" max="14330" width="16.7265625" style="70" customWidth="1"/>
    <col min="14331" max="14331" width="35.54296875" style="70" bestFit="1" customWidth="1"/>
    <col min="14332" max="14332" width="16.26953125" style="70" customWidth="1"/>
    <col min="14333" max="14333" width="15.453125" style="70" customWidth="1"/>
    <col min="14334" max="14334" width="15.453125" style="70" bestFit="1" customWidth="1"/>
    <col min="14335" max="14335" width="2.7265625" style="70" customWidth="1"/>
    <col min="14336" max="14336" width="9.1796875" style="70"/>
    <col min="14337" max="14337" width="35.453125" style="70" bestFit="1" customWidth="1"/>
    <col min="14338" max="14338" width="18.26953125" style="70" bestFit="1" customWidth="1"/>
    <col min="14339" max="14339" width="26.7265625" style="70" bestFit="1" customWidth="1"/>
    <col min="14340" max="14340" width="17.26953125" style="70" bestFit="1" customWidth="1"/>
    <col min="14341" max="14341" width="18" style="70" bestFit="1" customWidth="1"/>
    <col min="14342" max="14342" width="18.26953125" style="70" bestFit="1" customWidth="1"/>
    <col min="14343" max="14343" width="14.26953125" style="70" bestFit="1" customWidth="1"/>
    <col min="14344" max="14571" width="9.1796875" style="70"/>
    <col min="14572" max="14572" width="6" style="70" customWidth="1"/>
    <col min="14573" max="14573" width="11.26953125" style="70" customWidth="1"/>
    <col min="14574" max="14574" width="12.54296875" style="70" bestFit="1" customWidth="1"/>
    <col min="14575" max="14575" width="56.54296875" style="70" customWidth="1"/>
    <col min="14576" max="14576" width="4.54296875" style="70" customWidth="1"/>
    <col min="14577" max="14577" width="15.7265625" style="70" customWidth="1"/>
    <col min="14578" max="14586" width="16.7265625" style="70" customWidth="1"/>
    <col min="14587" max="14587" width="35.54296875" style="70" bestFit="1" customWidth="1"/>
    <col min="14588" max="14588" width="16.26953125" style="70" customWidth="1"/>
    <col min="14589" max="14589" width="15.453125" style="70" customWidth="1"/>
    <col min="14590" max="14590" width="15.453125" style="70" bestFit="1" customWidth="1"/>
    <col min="14591" max="14591" width="2.7265625" style="70" customWidth="1"/>
    <col min="14592" max="14592" width="9.1796875" style="70"/>
    <col min="14593" max="14593" width="35.453125" style="70" bestFit="1" customWidth="1"/>
    <col min="14594" max="14594" width="18.26953125" style="70" bestFit="1" customWidth="1"/>
    <col min="14595" max="14595" width="26.7265625" style="70" bestFit="1" customWidth="1"/>
    <col min="14596" max="14596" width="17.26953125" style="70" bestFit="1" customWidth="1"/>
    <col min="14597" max="14597" width="18" style="70" bestFit="1" customWidth="1"/>
    <col min="14598" max="14598" width="18.26953125" style="70" bestFit="1" customWidth="1"/>
    <col min="14599" max="14599" width="14.26953125" style="70" bestFit="1" customWidth="1"/>
    <col min="14600" max="14827" width="9.1796875" style="70"/>
    <col min="14828" max="14828" width="6" style="70" customWidth="1"/>
    <col min="14829" max="14829" width="11.26953125" style="70" customWidth="1"/>
    <col min="14830" max="14830" width="12.54296875" style="70" bestFit="1" customWidth="1"/>
    <col min="14831" max="14831" width="56.54296875" style="70" customWidth="1"/>
    <col min="14832" max="14832" width="4.54296875" style="70" customWidth="1"/>
    <col min="14833" max="14833" width="15.7265625" style="70" customWidth="1"/>
    <col min="14834" max="14842" width="16.7265625" style="70" customWidth="1"/>
    <col min="14843" max="14843" width="35.54296875" style="70" bestFit="1" customWidth="1"/>
    <col min="14844" max="14844" width="16.26953125" style="70" customWidth="1"/>
    <col min="14845" max="14845" width="15.453125" style="70" customWidth="1"/>
    <col min="14846" max="14846" width="15.453125" style="70" bestFit="1" customWidth="1"/>
    <col min="14847" max="14847" width="2.7265625" style="70" customWidth="1"/>
    <col min="14848" max="14848" width="9.1796875" style="70"/>
    <col min="14849" max="14849" width="35.453125" style="70" bestFit="1" customWidth="1"/>
    <col min="14850" max="14850" width="18.26953125" style="70" bestFit="1" customWidth="1"/>
    <col min="14851" max="14851" width="26.7265625" style="70" bestFit="1" customWidth="1"/>
    <col min="14852" max="14852" width="17.26953125" style="70" bestFit="1" customWidth="1"/>
    <col min="14853" max="14853" width="18" style="70" bestFit="1" customWidth="1"/>
    <col min="14854" max="14854" width="18.26953125" style="70" bestFit="1" customWidth="1"/>
    <col min="14855" max="14855" width="14.26953125" style="70" bestFit="1" customWidth="1"/>
    <col min="14856" max="15083" width="9.1796875" style="70"/>
    <col min="15084" max="15084" width="6" style="70" customWidth="1"/>
    <col min="15085" max="15085" width="11.26953125" style="70" customWidth="1"/>
    <col min="15086" max="15086" width="12.54296875" style="70" bestFit="1" customWidth="1"/>
    <col min="15087" max="15087" width="56.54296875" style="70" customWidth="1"/>
    <col min="15088" max="15088" width="4.54296875" style="70" customWidth="1"/>
    <col min="15089" max="15089" width="15.7265625" style="70" customWidth="1"/>
    <col min="15090" max="15098" width="16.7265625" style="70" customWidth="1"/>
    <col min="15099" max="15099" width="35.54296875" style="70" bestFit="1" customWidth="1"/>
    <col min="15100" max="15100" width="16.26953125" style="70" customWidth="1"/>
    <col min="15101" max="15101" width="15.453125" style="70" customWidth="1"/>
    <col min="15102" max="15102" width="15.453125" style="70" bestFit="1" customWidth="1"/>
    <col min="15103" max="15103" width="2.7265625" style="70" customWidth="1"/>
    <col min="15104" max="15104" width="9.1796875" style="70"/>
    <col min="15105" max="15105" width="35.453125" style="70" bestFit="1" customWidth="1"/>
    <col min="15106" max="15106" width="18.26953125" style="70" bestFit="1" customWidth="1"/>
    <col min="15107" max="15107" width="26.7265625" style="70" bestFit="1" customWidth="1"/>
    <col min="15108" max="15108" width="17.26953125" style="70" bestFit="1" customWidth="1"/>
    <col min="15109" max="15109" width="18" style="70" bestFit="1" customWidth="1"/>
    <col min="15110" max="15110" width="18.26953125" style="70" bestFit="1" customWidth="1"/>
    <col min="15111" max="15111" width="14.26953125" style="70" bestFit="1" customWidth="1"/>
    <col min="15112" max="15339" width="9.1796875" style="70"/>
    <col min="15340" max="15340" width="6" style="70" customWidth="1"/>
    <col min="15341" max="15341" width="11.26953125" style="70" customWidth="1"/>
    <col min="15342" max="15342" width="12.54296875" style="70" bestFit="1" customWidth="1"/>
    <col min="15343" max="15343" width="56.54296875" style="70" customWidth="1"/>
    <col min="15344" max="15344" width="4.54296875" style="70" customWidth="1"/>
    <col min="15345" max="15345" width="15.7265625" style="70" customWidth="1"/>
    <col min="15346" max="15354" width="16.7265625" style="70" customWidth="1"/>
    <col min="15355" max="15355" width="35.54296875" style="70" bestFit="1" customWidth="1"/>
    <col min="15356" max="15356" width="16.26953125" style="70" customWidth="1"/>
    <col min="15357" max="15357" width="15.453125" style="70" customWidth="1"/>
    <col min="15358" max="15358" width="15.453125" style="70" bestFit="1" customWidth="1"/>
    <col min="15359" max="15359" width="2.7265625" style="70" customWidth="1"/>
    <col min="15360" max="15360" width="9.1796875" style="70"/>
    <col min="15361" max="15361" width="35.453125" style="70" bestFit="1" customWidth="1"/>
    <col min="15362" max="15362" width="18.26953125" style="70" bestFit="1" customWidth="1"/>
    <col min="15363" max="15363" width="26.7265625" style="70" bestFit="1" customWidth="1"/>
    <col min="15364" max="15364" width="17.26953125" style="70" bestFit="1" customWidth="1"/>
    <col min="15365" max="15365" width="18" style="70" bestFit="1" customWidth="1"/>
    <col min="15366" max="15366" width="18.26953125" style="70" bestFit="1" customWidth="1"/>
    <col min="15367" max="15367" width="14.26953125" style="70" bestFit="1" customWidth="1"/>
    <col min="15368" max="15595" width="9.1796875" style="70"/>
    <col min="15596" max="15596" width="6" style="70" customWidth="1"/>
    <col min="15597" max="15597" width="11.26953125" style="70" customWidth="1"/>
    <col min="15598" max="15598" width="12.54296875" style="70" bestFit="1" customWidth="1"/>
    <col min="15599" max="15599" width="56.54296875" style="70" customWidth="1"/>
    <col min="15600" max="15600" width="4.54296875" style="70" customWidth="1"/>
    <col min="15601" max="15601" width="15.7265625" style="70" customWidth="1"/>
    <col min="15602" max="15610" width="16.7265625" style="70" customWidth="1"/>
    <col min="15611" max="15611" width="35.54296875" style="70" bestFit="1" customWidth="1"/>
    <col min="15612" max="15612" width="16.26953125" style="70" customWidth="1"/>
    <col min="15613" max="15613" width="15.453125" style="70" customWidth="1"/>
    <col min="15614" max="15614" width="15.453125" style="70" bestFit="1" customWidth="1"/>
    <col min="15615" max="15615" width="2.7265625" style="70" customWidth="1"/>
    <col min="15616" max="15616" width="9.1796875" style="70"/>
    <col min="15617" max="15617" width="35.453125" style="70" bestFit="1" customWidth="1"/>
    <col min="15618" max="15618" width="18.26953125" style="70" bestFit="1" customWidth="1"/>
    <col min="15619" max="15619" width="26.7265625" style="70" bestFit="1" customWidth="1"/>
    <col min="15620" max="15620" width="17.26953125" style="70" bestFit="1" customWidth="1"/>
    <col min="15621" max="15621" width="18" style="70" bestFit="1" customWidth="1"/>
    <col min="15622" max="15622" width="18.26953125" style="70" bestFit="1" customWidth="1"/>
    <col min="15623" max="15623" width="14.26953125" style="70" bestFit="1" customWidth="1"/>
    <col min="15624" max="15851" width="9.1796875" style="70"/>
    <col min="15852" max="15852" width="6" style="70" customWidth="1"/>
    <col min="15853" max="15853" width="11.26953125" style="70" customWidth="1"/>
    <col min="15854" max="15854" width="12.54296875" style="70" bestFit="1" customWidth="1"/>
    <col min="15855" max="15855" width="56.54296875" style="70" customWidth="1"/>
    <col min="15856" max="15856" width="4.54296875" style="70" customWidth="1"/>
    <col min="15857" max="15857" width="15.7265625" style="70" customWidth="1"/>
    <col min="15858" max="15866" width="16.7265625" style="70" customWidth="1"/>
    <col min="15867" max="15867" width="35.54296875" style="70" bestFit="1" customWidth="1"/>
    <col min="15868" max="15868" width="16.26953125" style="70" customWidth="1"/>
    <col min="15869" max="15869" width="15.453125" style="70" customWidth="1"/>
    <col min="15870" max="15870" width="15.453125" style="70" bestFit="1" customWidth="1"/>
    <col min="15871" max="15871" width="2.7265625" style="70" customWidth="1"/>
    <col min="15872" max="15872" width="9.1796875" style="70"/>
    <col min="15873" max="15873" width="35.453125" style="70" bestFit="1" customWidth="1"/>
    <col min="15874" max="15874" width="18.26953125" style="70" bestFit="1" customWidth="1"/>
    <col min="15875" max="15875" width="26.7265625" style="70" bestFit="1" customWidth="1"/>
    <col min="15876" max="15876" width="17.26953125" style="70" bestFit="1" customWidth="1"/>
    <col min="15877" max="15877" width="18" style="70" bestFit="1" customWidth="1"/>
    <col min="15878" max="15878" width="18.26953125" style="70" bestFit="1" customWidth="1"/>
    <col min="15879" max="15879" width="14.26953125" style="70" bestFit="1" customWidth="1"/>
    <col min="15880" max="16107" width="9.1796875" style="70"/>
    <col min="16108" max="16108" width="6" style="70" customWidth="1"/>
    <col min="16109" max="16109" width="11.26953125" style="70" customWidth="1"/>
    <col min="16110" max="16110" width="12.54296875" style="70" bestFit="1" customWidth="1"/>
    <col min="16111" max="16111" width="56.54296875" style="70" customWidth="1"/>
    <col min="16112" max="16112" width="4.54296875" style="70" customWidth="1"/>
    <col min="16113" max="16113" width="15.7265625" style="70" customWidth="1"/>
    <col min="16114" max="16122" width="16.7265625" style="70" customWidth="1"/>
    <col min="16123" max="16123" width="35.54296875" style="70" bestFit="1" customWidth="1"/>
    <col min="16124" max="16124" width="16.26953125" style="70" customWidth="1"/>
    <col min="16125" max="16125" width="15.453125" style="70" customWidth="1"/>
    <col min="16126" max="16126" width="15.453125" style="70" bestFit="1" customWidth="1"/>
    <col min="16127" max="16127" width="2.7265625" style="70" customWidth="1"/>
    <col min="16128" max="16128" width="9.1796875" style="70"/>
    <col min="16129" max="16129" width="35.453125" style="70" bestFit="1" customWidth="1"/>
    <col min="16130" max="16130" width="18.26953125" style="70" bestFit="1" customWidth="1"/>
    <col min="16131" max="16131" width="26.7265625" style="70" bestFit="1" customWidth="1"/>
    <col min="16132" max="16132" width="17.26953125" style="70" bestFit="1" customWidth="1"/>
    <col min="16133" max="16133" width="18" style="70" bestFit="1" customWidth="1"/>
    <col min="16134" max="16134" width="18.26953125" style="70" bestFit="1" customWidth="1"/>
    <col min="16135" max="16135" width="14.26953125" style="70" bestFit="1" customWidth="1"/>
    <col min="16136" max="16365" width="9.1796875" style="70"/>
    <col min="16366" max="16384" width="9.26953125" style="70" customWidth="1"/>
  </cols>
  <sheetData>
    <row r="1" spans="1:9" ht="13" x14ac:dyDescent="0.3">
      <c r="A1" s="384">
        <f>'Cover Page'!A21:H21</f>
        <v>0</v>
      </c>
      <c r="B1" s="384"/>
      <c r="C1" s="384"/>
      <c r="D1" s="384"/>
      <c r="E1" s="384"/>
      <c r="F1" s="384"/>
      <c r="G1" s="384"/>
      <c r="H1" s="384"/>
      <c r="I1" s="384"/>
    </row>
    <row r="2" spans="1:9" ht="13" x14ac:dyDescent="0.3">
      <c r="A2" s="383" t="str">
        <f>'Cover Page'!A15:H15</f>
        <v>Interim Rate Adjustment Application</v>
      </c>
      <c r="B2" s="383"/>
      <c r="C2" s="383"/>
      <c r="D2" s="383"/>
      <c r="E2" s="383"/>
      <c r="F2" s="383"/>
      <c r="G2" s="383"/>
      <c r="H2" s="383"/>
      <c r="I2" s="383"/>
    </row>
    <row r="3" spans="1:9" ht="13" x14ac:dyDescent="0.3">
      <c r="A3" s="383" t="str">
        <f>'Cover Page'!A33:J33</f>
        <v xml:space="preserve"> Month Period Ending December 31, </v>
      </c>
      <c r="B3" s="383"/>
      <c r="C3" s="383"/>
      <c r="D3" s="383"/>
      <c r="E3" s="383"/>
      <c r="F3" s="383"/>
      <c r="G3" s="383"/>
      <c r="H3" s="383"/>
      <c r="I3" s="383"/>
    </row>
    <row r="4" spans="1:9" ht="13" x14ac:dyDescent="0.3">
      <c r="A4" s="383" t="s">
        <v>412</v>
      </c>
      <c r="B4" s="383"/>
      <c r="C4" s="383"/>
      <c r="D4" s="383"/>
      <c r="E4" s="383"/>
      <c r="F4" s="383"/>
      <c r="G4" s="383"/>
      <c r="H4" s="383"/>
      <c r="I4" s="383"/>
    </row>
    <row r="5" spans="1:9" ht="13" x14ac:dyDescent="0.3">
      <c r="A5" s="283"/>
      <c r="B5" s="283"/>
      <c r="C5" s="283"/>
      <c r="D5" s="283"/>
      <c r="E5" s="283"/>
      <c r="F5" s="283"/>
      <c r="G5" s="283"/>
      <c r="H5" s="283"/>
      <c r="I5" s="283"/>
    </row>
    <row r="6" spans="1:9" ht="13" x14ac:dyDescent="0.3">
      <c r="A6" s="71"/>
      <c r="B6" s="71"/>
      <c r="C6" s="71"/>
      <c r="D6" s="71"/>
      <c r="E6" s="68"/>
      <c r="F6" s="71"/>
      <c r="G6" s="71"/>
      <c r="H6" s="71"/>
      <c r="I6" s="71"/>
    </row>
    <row r="7" spans="1:9" ht="53.25" customHeight="1" x14ac:dyDescent="0.3">
      <c r="A7" s="74" t="s">
        <v>59</v>
      </c>
      <c r="B7" s="74" t="s">
        <v>60</v>
      </c>
      <c r="C7" s="75" t="s">
        <v>209</v>
      </c>
      <c r="D7" s="75" t="s">
        <v>12</v>
      </c>
      <c r="E7" s="75" t="s">
        <v>400</v>
      </c>
      <c r="F7" s="75" t="str">
        <f>"Depreciation Rate per GUD No. " &amp; 'IRA-1 General Info'!B62</f>
        <v xml:space="preserve">Depreciation Rate per GUD No. </v>
      </c>
      <c r="G7" s="75" t="s">
        <v>11</v>
      </c>
      <c r="H7" s="75" t="s">
        <v>8</v>
      </c>
      <c r="I7" s="75" t="s">
        <v>80</v>
      </c>
    </row>
    <row r="8" spans="1:9" s="81" customFormat="1" x14ac:dyDescent="0.25">
      <c r="A8" s="89" t="s">
        <v>1</v>
      </c>
      <c r="B8" s="78" t="s">
        <v>2</v>
      </c>
      <c r="C8" s="78" t="s">
        <v>3</v>
      </c>
      <c r="D8" s="78" t="s">
        <v>4</v>
      </c>
      <c r="E8" s="78" t="s">
        <v>5</v>
      </c>
      <c r="F8" s="78" t="s">
        <v>6</v>
      </c>
      <c r="G8" s="78" t="s">
        <v>7</v>
      </c>
      <c r="H8" s="78" t="s">
        <v>61</v>
      </c>
      <c r="I8" s="78" t="s">
        <v>62</v>
      </c>
    </row>
    <row r="9" spans="1:9" s="81" customFormat="1" x14ac:dyDescent="0.25">
      <c r="A9" s="89"/>
      <c r="B9" s="78"/>
      <c r="C9" s="78"/>
      <c r="D9" s="267"/>
      <c r="E9" s="78"/>
      <c r="F9" s="78"/>
      <c r="G9" s="78"/>
      <c r="H9" s="78"/>
      <c r="I9" s="169" t="s">
        <v>339</v>
      </c>
    </row>
    <row r="10" spans="1:9" x14ac:dyDescent="0.25">
      <c r="E10" s="70"/>
      <c r="G10" s="81"/>
      <c r="I10" s="81"/>
    </row>
    <row r="11" spans="1:9" ht="13" x14ac:dyDescent="0.3">
      <c r="A11" s="89">
        <v>11</v>
      </c>
      <c r="C11" s="283" t="s">
        <v>65</v>
      </c>
      <c r="D11" s="283"/>
      <c r="E11" s="70"/>
      <c r="G11" s="81"/>
      <c r="I11" s="81"/>
    </row>
    <row r="12" spans="1:9" ht="13" x14ac:dyDescent="0.3">
      <c r="A12" s="89">
        <v>12</v>
      </c>
      <c r="B12" s="80">
        <v>301</v>
      </c>
      <c r="C12" s="87" t="s">
        <v>182</v>
      </c>
      <c r="D12" s="283"/>
      <c r="E12" s="232">
        <v>0</v>
      </c>
      <c r="F12" s="254">
        <f>'IRA-6 Direct Initial Plant'!F12</f>
        <v>0</v>
      </c>
      <c r="G12" s="234">
        <f>E12*F12</f>
        <v>0</v>
      </c>
      <c r="H12" s="233">
        <v>0</v>
      </c>
      <c r="I12" s="234">
        <f>E12-H12</f>
        <v>0</v>
      </c>
    </row>
    <row r="13" spans="1:9" ht="13" x14ac:dyDescent="0.3">
      <c r="A13" s="89">
        <v>13</v>
      </c>
      <c r="B13" s="80">
        <v>302</v>
      </c>
      <c r="C13" s="87" t="s">
        <v>183</v>
      </c>
      <c r="D13" s="283"/>
      <c r="E13" s="307">
        <v>0</v>
      </c>
      <c r="F13" s="254">
        <v>0</v>
      </c>
      <c r="G13" s="258">
        <f>E13*F13</f>
        <v>0</v>
      </c>
      <c r="H13" s="309">
        <v>0</v>
      </c>
      <c r="I13" s="258">
        <f>E13-H13</f>
        <v>0</v>
      </c>
    </row>
    <row r="14" spans="1:9" x14ac:dyDescent="0.25">
      <c r="A14" s="89">
        <v>14</v>
      </c>
      <c r="B14" s="80">
        <v>303</v>
      </c>
      <c r="C14" s="82" t="s">
        <v>186</v>
      </c>
      <c r="D14" s="82"/>
      <c r="E14" s="308">
        <v>0</v>
      </c>
      <c r="F14" s="254">
        <f>'IRA-6 Direct Initial Plant'!F14</f>
        <v>0</v>
      </c>
      <c r="G14" s="259">
        <f>E14*F14</f>
        <v>0</v>
      </c>
      <c r="H14" s="308">
        <v>0</v>
      </c>
      <c r="I14" s="259">
        <f>E14-H14</f>
        <v>0</v>
      </c>
    </row>
    <row r="15" spans="1:9" ht="13" x14ac:dyDescent="0.3">
      <c r="A15" s="89">
        <v>15</v>
      </c>
      <c r="B15" s="80"/>
      <c r="C15" s="283" t="s">
        <v>67</v>
      </c>
      <c r="D15" s="82"/>
      <c r="E15" s="319">
        <f>SUM(E12:E14)</f>
        <v>0</v>
      </c>
      <c r="F15" s="254"/>
      <c r="G15" s="319">
        <f t="shared" ref="G15:I15" si="0">SUM(G12:G14)</f>
        <v>0</v>
      </c>
      <c r="H15" s="319">
        <f t="shared" si="0"/>
        <v>0</v>
      </c>
      <c r="I15" s="319">
        <f t="shared" si="0"/>
        <v>0</v>
      </c>
    </row>
    <row r="16" spans="1:9" x14ac:dyDescent="0.25">
      <c r="A16" s="89">
        <v>16</v>
      </c>
      <c r="B16" s="80"/>
      <c r="C16" s="82"/>
      <c r="D16" s="82"/>
      <c r="E16" s="30"/>
      <c r="F16" s="254"/>
      <c r="G16" s="30"/>
      <c r="H16" s="30"/>
      <c r="I16" s="30"/>
    </row>
    <row r="17" spans="1:9" ht="13" x14ac:dyDescent="0.3">
      <c r="A17" s="89">
        <v>17</v>
      </c>
      <c r="B17" s="80"/>
      <c r="C17" s="283" t="s">
        <v>70</v>
      </c>
      <c r="D17" s="283"/>
      <c r="E17" s="86"/>
      <c r="F17" s="254"/>
      <c r="G17" s="86"/>
      <c r="H17" s="86"/>
      <c r="I17" s="86"/>
    </row>
    <row r="18" spans="1:9" x14ac:dyDescent="0.25">
      <c r="A18" s="89">
        <v>18</v>
      </c>
      <c r="B18" s="80" t="s">
        <v>71</v>
      </c>
      <c r="C18" s="82" t="s">
        <v>184</v>
      </c>
      <c r="D18" s="82"/>
      <c r="E18" s="317">
        <v>0</v>
      </c>
      <c r="F18" s="254">
        <f>'IRA-6 Direct Initial Plant'!F18</f>
        <v>0</v>
      </c>
      <c r="G18" s="316">
        <f>E18*F18</f>
        <v>0</v>
      </c>
      <c r="H18" s="317">
        <v>0</v>
      </c>
      <c r="I18" s="316">
        <f t="shared" ref="I18:I24" si="1">E18-H18</f>
        <v>0</v>
      </c>
    </row>
    <row r="19" spans="1:9" x14ac:dyDescent="0.25">
      <c r="A19" s="89">
        <v>19</v>
      </c>
      <c r="B19" s="80">
        <v>366</v>
      </c>
      <c r="C19" s="82" t="s">
        <v>68</v>
      </c>
      <c r="D19" s="82"/>
      <c r="E19" s="312">
        <v>0</v>
      </c>
      <c r="F19" s="254">
        <f>'IRA-6 Direct Initial Plant'!F19</f>
        <v>0</v>
      </c>
      <c r="G19" s="99">
        <f>E19*F19</f>
        <v>0</v>
      </c>
      <c r="H19" s="312">
        <v>0</v>
      </c>
      <c r="I19" s="99">
        <f t="shared" si="1"/>
        <v>0</v>
      </c>
    </row>
    <row r="20" spans="1:9" x14ac:dyDescent="0.25">
      <c r="A20" s="89">
        <v>20</v>
      </c>
      <c r="B20" s="80">
        <v>367</v>
      </c>
      <c r="C20" s="82" t="s">
        <v>72</v>
      </c>
      <c r="D20" s="82"/>
      <c r="E20" s="312">
        <v>0</v>
      </c>
      <c r="F20" s="254">
        <f>'IRA-6 Direct Initial Plant'!F20</f>
        <v>0</v>
      </c>
      <c r="G20" s="99">
        <f t="shared" ref="G20:G23" si="2">E20*F20</f>
        <v>0</v>
      </c>
      <c r="H20" s="312">
        <v>0</v>
      </c>
      <c r="I20" s="99">
        <f t="shared" si="1"/>
        <v>0</v>
      </c>
    </row>
    <row r="21" spans="1:9" x14ac:dyDescent="0.25">
      <c r="A21" s="89">
        <v>21</v>
      </c>
      <c r="B21" s="80">
        <v>368</v>
      </c>
      <c r="C21" s="82" t="s">
        <v>69</v>
      </c>
      <c r="D21" s="82"/>
      <c r="E21" s="314">
        <v>0</v>
      </c>
      <c r="F21" s="254">
        <f>'IRA-6 Direct Initial Plant'!F21</f>
        <v>0</v>
      </c>
      <c r="G21" s="99">
        <f t="shared" si="2"/>
        <v>0</v>
      </c>
      <c r="H21" s="314">
        <v>0</v>
      </c>
      <c r="I21" s="99">
        <f t="shared" si="1"/>
        <v>0</v>
      </c>
    </row>
    <row r="22" spans="1:9" x14ac:dyDescent="0.25">
      <c r="A22" s="89">
        <v>22</v>
      </c>
      <c r="B22" s="80">
        <v>369</v>
      </c>
      <c r="C22" s="82" t="s">
        <v>75</v>
      </c>
      <c r="D22" s="82"/>
      <c r="E22" s="314">
        <v>0</v>
      </c>
      <c r="F22" s="254">
        <f>'IRA-6 Direct Initial Plant'!F22</f>
        <v>0</v>
      </c>
      <c r="G22" s="99">
        <f t="shared" si="2"/>
        <v>0</v>
      </c>
      <c r="H22" s="314">
        <v>0</v>
      </c>
      <c r="I22" s="99">
        <f t="shared" si="1"/>
        <v>0</v>
      </c>
    </row>
    <row r="23" spans="1:9" x14ac:dyDescent="0.25">
      <c r="A23" s="89">
        <v>23</v>
      </c>
      <c r="B23" s="80">
        <v>370</v>
      </c>
      <c r="C23" s="82" t="s">
        <v>73</v>
      </c>
      <c r="D23" s="82"/>
      <c r="E23" s="314">
        <v>0</v>
      </c>
      <c r="F23" s="254">
        <f>'IRA-6 Direct Initial Plant'!F23</f>
        <v>0</v>
      </c>
      <c r="G23" s="99">
        <f t="shared" si="2"/>
        <v>0</v>
      </c>
      <c r="H23" s="314">
        <v>0</v>
      </c>
      <c r="I23" s="99">
        <f t="shared" si="1"/>
        <v>0</v>
      </c>
    </row>
    <row r="24" spans="1:9" x14ac:dyDescent="0.25">
      <c r="A24" s="89">
        <v>24</v>
      </c>
      <c r="B24" s="80">
        <v>371</v>
      </c>
      <c r="C24" s="82" t="s">
        <v>66</v>
      </c>
      <c r="D24" s="82"/>
      <c r="E24" s="314">
        <v>0</v>
      </c>
      <c r="F24" s="254">
        <f>'IRA-6 Direct Initial Plant'!F24</f>
        <v>0</v>
      </c>
      <c r="G24" s="313">
        <f>E24*F24</f>
        <v>0</v>
      </c>
      <c r="H24" s="314">
        <v>0</v>
      </c>
      <c r="I24" s="99">
        <f t="shared" si="1"/>
        <v>0</v>
      </c>
    </row>
    <row r="25" spans="1:9" ht="13" x14ac:dyDescent="0.3">
      <c r="A25" s="89">
        <v>25</v>
      </c>
      <c r="B25" s="80"/>
      <c r="C25" s="283" t="s">
        <v>67</v>
      </c>
      <c r="D25" s="283"/>
      <c r="E25" s="319">
        <f>SUM(E18:E24)</f>
        <v>0</v>
      </c>
      <c r="F25" s="254"/>
      <c r="G25" s="319">
        <f>SUM(G18:G24)</f>
        <v>0</v>
      </c>
      <c r="H25" s="319">
        <f>SUM(H18:H24)</f>
        <v>0</v>
      </c>
      <c r="I25" s="319">
        <f>SUM(I18:I24)</f>
        <v>0</v>
      </c>
    </row>
    <row r="26" spans="1:9" x14ac:dyDescent="0.25">
      <c r="A26" s="89">
        <v>26</v>
      </c>
      <c r="E26" s="88"/>
      <c r="F26" s="254"/>
      <c r="G26" s="88"/>
      <c r="H26" s="88"/>
      <c r="I26" s="88"/>
    </row>
    <row r="27" spans="1:9" ht="13" x14ac:dyDescent="0.3">
      <c r="A27" s="89">
        <v>27</v>
      </c>
      <c r="B27" s="81"/>
      <c r="C27" s="282" t="s">
        <v>74</v>
      </c>
      <c r="E27" s="88"/>
      <c r="F27" s="254"/>
      <c r="G27" s="88"/>
      <c r="H27" s="88"/>
      <c r="I27" s="88"/>
    </row>
    <row r="28" spans="1:9" x14ac:dyDescent="0.25">
      <c r="A28" s="89">
        <v>28</v>
      </c>
      <c r="B28" s="89">
        <v>374</v>
      </c>
      <c r="C28" s="90" t="s">
        <v>185</v>
      </c>
      <c r="E28" s="320">
        <v>0</v>
      </c>
      <c r="F28" s="254">
        <f>'IRA-6 Direct Initial Plant'!F28</f>
        <v>0</v>
      </c>
      <c r="G28" s="240">
        <f t="shared" ref="G28:G39" si="3">E28*F28</f>
        <v>0</v>
      </c>
      <c r="H28" s="320">
        <v>0</v>
      </c>
      <c r="I28" s="316">
        <f t="shared" ref="I28:I39" si="4">E28-H28</f>
        <v>0</v>
      </c>
    </row>
    <row r="29" spans="1:9" x14ac:dyDescent="0.25">
      <c r="A29" s="89">
        <v>29</v>
      </c>
      <c r="B29" s="89">
        <v>375</v>
      </c>
      <c r="C29" s="90" t="s">
        <v>68</v>
      </c>
      <c r="E29" s="323">
        <v>0</v>
      </c>
      <c r="F29" s="254">
        <f>'IRA-6 Direct Initial Plant'!F29</f>
        <v>0</v>
      </c>
      <c r="G29" s="101">
        <f t="shared" si="3"/>
        <v>0</v>
      </c>
      <c r="H29" s="323">
        <v>0</v>
      </c>
      <c r="I29" s="99">
        <f t="shared" si="4"/>
        <v>0</v>
      </c>
    </row>
    <row r="30" spans="1:9" x14ac:dyDescent="0.25">
      <c r="A30" s="89">
        <v>30</v>
      </c>
      <c r="B30" s="89">
        <v>376</v>
      </c>
      <c r="C30" s="90" t="s">
        <v>72</v>
      </c>
      <c r="E30" s="323">
        <v>0</v>
      </c>
      <c r="F30" s="254">
        <f>'IRA-6 Direct Initial Plant'!F30</f>
        <v>0</v>
      </c>
      <c r="G30" s="101">
        <f t="shared" si="3"/>
        <v>0</v>
      </c>
      <c r="H30" s="323">
        <v>0</v>
      </c>
      <c r="I30" s="99">
        <f t="shared" si="4"/>
        <v>0</v>
      </c>
    </row>
    <row r="31" spans="1:9" x14ac:dyDescent="0.25">
      <c r="A31" s="89">
        <v>31</v>
      </c>
      <c r="B31" s="89">
        <v>377</v>
      </c>
      <c r="C31" s="90" t="s">
        <v>69</v>
      </c>
      <c r="E31" s="323">
        <v>0</v>
      </c>
      <c r="F31" s="254">
        <f>'IRA-6 Direct Initial Plant'!F31</f>
        <v>0</v>
      </c>
      <c r="G31" s="101">
        <f t="shared" si="3"/>
        <v>0</v>
      </c>
      <c r="H31" s="323">
        <v>0</v>
      </c>
      <c r="I31" s="99">
        <f t="shared" si="4"/>
        <v>0</v>
      </c>
    </row>
    <row r="32" spans="1:9" x14ac:dyDescent="0.25">
      <c r="A32" s="89">
        <v>32</v>
      </c>
      <c r="B32" s="89">
        <v>378</v>
      </c>
      <c r="C32" s="90" t="s">
        <v>187</v>
      </c>
      <c r="E32" s="323">
        <v>0</v>
      </c>
      <c r="F32" s="254">
        <f>'IRA-6 Direct Initial Plant'!F32</f>
        <v>0</v>
      </c>
      <c r="G32" s="101">
        <f t="shared" si="3"/>
        <v>0</v>
      </c>
      <c r="H32" s="323">
        <v>0</v>
      </c>
      <c r="I32" s="99">
        <f t="shared" si="4"/>
        <v>0</v>
      </c>
    </row>
    <row r="33" spans="1:9" x14ac:dyDescent="0.25">
      <c r="A33" s="89">
        <v>33</v>
      </c>
      <c r="B33" s="89">
        <v>379</v>
      </c>
      <c r="C33" s="90" t="s">
        <v>188</v>
      </c>
      <c r="E33" s="323">
        <v>0</v>
      </c>
      <c r="F33" s="254">
        <f>'IRA-6 Direct Initial Plant'!F33</f>
        <v>0</v>
      </c>
      <c r="G33" s="101">
        <f t="shared" si="3"/>
        <v>0</v>
      </c>
      <c r="H33" s="323">
        <v>0</v>
      </c>
      <c r="I33" s="99">
        <f t="shared" si="4"/>
        <v>0</v>
      </c>
    </row>
    <row r="34" spans="1:9" x14ac:dyDescent="0.25">
      <c r="A34" s="89">
        <v>34</v>
      </c>
      <c r="B34" s="89">
        <v>380</v>
      </c>
      <c r="C34" s="90" t="s">
        <v>76</v>
      </c>
      <c r="E34" s="323">
        <v>0</v>
      </c>
      <c r="F34" s="254">
        <f>'IRA-6 Direct Initial Plant'!F34</f>
        <v>0</v>
      </c>
      <c r="G34" s="101">
        <f t="shared" si="3"/>
        <v>0</v>
      </c>
      <c r="H34" s="323">
        <v>0</v>
      </c>
      <c r="I34" s="99">
        <f t="shared" si="4"/>
        <v>0</v>
      </c>
    </row>
    <row r="35" spans="1:9" x14ac:dyDescent="0.25">
      <c r="A35" s="89">
        <v>35</v>
      </c>
      <c r="B35" s="89">
        <v>381</v>
      </c>
      <c r="C35" s="90" t="s">
        <v>125</v>
      </c>
      <c r="E35" s="323">
        <v>0</v>
      </c>
      <c r="F35" s="254">
        <f>'IRA-6 Direct Initial Plant'!F35</f>
        <v>0</v>
      </c>
      <c r="G35" s="101">
        <f t="shared" si="3"/>
        <v>0</v>
      </c>
      <c r="H35" s="323">
        <v>0</v>
      </c>
      <c r="I35" s="99">
        <f t="shared" si="4"/>
        <v>0</v>
      </c>
    </row>
    <row r="36" spans="1:9" x14ac:dyDescent="0.25">
      <c r="A36" s="89">
        <v>36</v>
      </c>
      <c r="B36" s="170">
        <v>382</v>
      </c>
      <c r="C36" s="90" t="s">
        <v>126</v>
      </c>
      <c r="E36" s="323">
        <v>0</v>
      </c>
      <c r="F36" s="254">
        <f>'IRA-6 Direct Initial Plant'!F36</f>
        <v>0</v>
      </c>
      <c r="G36" s="101">
        <f t="shared" si="3"/>
        <v>0</v>
      </c>
      <c r="H36" s="323">
        <v>0</v>
      </c>
      <c r="I36" s="99">
        <f t="shared" si="4"/>
        <v>0</v>
      </c>
    </row>
    <row r="37" spans="1:9" x14ac:dyDescent="0.25">
      <c r="A37" s="89">
        <v>37</v>
      </c>
      <c r="B37" s="89">
        <v>383</v>
      </c>
      <c r="C37" s="90" t="s">
        <v>127</v>
      </c>
      <c r="E37" s="323">
        <v>0</v>
      </c>
      <c r="F37" s="254">
        <f>'IRA-6 Direct Initial Plant'!F37</f>
        <v>0</v>
      </c>
      <c r="G37" s="101">
        <f t="shared" si="3"/>
        <v>0</v>
      </c>
      <c r="H37" s="323">
        <v>0</v>
      </c>
      <c r="I37" s="99">
        <f t="shared" si="4"/>
        <v>0</v>
      </c>
    </row>
    <row r="38" spans="1:9" x14ac:dyDescent="0.25">
      <c r="A38" s="89">
        <v>38</v>
      </c>
      <c r="B38" s="89">
        <v>385</v>
      </c>
      <c r="C38" s="90" t="s">
        <v>189</v>
      </c>
      <c r="E38" s="323">
        <v>0</v>
      </c>
      <c r="F38" s="254">
        <f>'IRA-6 Direct Initial Plant'!F38</f>
        <v>0</v>
      </c>
      <c r="G38" s="101">
        <f t="shared" si="3"/>
        <v>0</v>
      </c>
      <c r="H38" s="323">
        <v>0</v>
      </c>
      <c r="I38" s="99">
        <f t="shared" si="4"/>
        <v>0</v>
      </c>
    </row>
    <row r="39" spans="1:9" x14ac:dyDescent="0.25">
      <c r="A39" s="89">
        <v>39</v>
      </c>
      <c r="B39" s="89" t="s">
        <v>77</v>
      </c>
      <c r="C39" s="90" t="s">
        <v>190</v>
      </c>
      <c r="E39" s="323">
        <v>0</v>
      </c>
      <c r="F39" s="254">
        <f>'IRA-6 Direct Initial Plant'!F39</f>
        <v>0</v>
      </c>
      <c r="G39" s="101">
        <f t="shared" si="3"/>
        <v>0</v>
      </c>
      <c r="H39" s="323">
        <v>0</v>
      </c>
      <c r="I39" s="99">
        <f t="shared" si="4"/>
        <v>0</v>
      </c>
    </row>
    <row r="40" spans="1:9" ht="13" x14ac:dyDescent="0.3">
      <c r="A40" s="89">
        <v>40</v>
      </c>
      <c r="C40" s="283" t="s">
        <v>67</v>
      </c>
      <c r="E40" s="319">
        <f>SUM(E28:E39)</f>
        <v>0</v>
      </c>
      <c r="F40" s="254"/>
      <c r="G40" s="319">
        <f>SUM(G28:G39)</f>
        <v>0</v>
      </c>
      <c r="H40" s="319">
        <f>SUM(H28:H39)</f>
        <v>0</v>
      </c>
      <c r="I40" s="319">
        <f>SUM(I28:I39)</f>
        <v>0</v>
      </c>
    </row>
    <row r="41" spans="1:9" x14ac:dyDescent="0.25">
      <c r="A41" s="89">
        <v>41</v>
      </c>
      <c r="E41" s="88"/>
      <c r="F41" s="254"/>
      <c r="G41" s="88"/>
      <c r="H41" s="88"/>
      <c r="I41" s="88"/>
    </row>
    <row r="42" spans="1:9" ht="13" x14ac:dyDescent="0.3">
      <c r="A42" s="89">
        <v>42</v>
      </c>
      <c r="C42" s="283" t="s">
        <v>78</v>
      </c>
      <c r="D42" s="283"/>
      <c r="E42" s="88"/>
      <c r="F42" s="254"/>
      <c r="G42" s="88"/>
      <c r="H42" s="88"/>
      <c r="I42" s="88"/>
    </row>
    <row r="43" spans="1:9" x14ac:dyDescent="0.25">
      <c r="A43" s="89">
        <v>43</v>
      </c>
      <c r="B43" s="80">
        <v>389</v>
      </c>
      <c r="C43" s="82" t="s">
        <v>185</v>
      </c>
      <c r="D43" s="82"/>
      <c r="E43" s="321">
        <v>0</v>
      </c>
      <c r="F43" s="254">
        <f>'IRA-6 Direct Initial Plant'!F43</f>
        <v>0</v>
      </c>
      <c r="G43" s="324">
        <f t="shared" ref="G43:G53" si="5">E43*F43</f>
        <v>0</v>
      </c>
      <c r="H43" s="321">
        <v>0</v>
      </c>
      <c r="I43" s="316">
        <f t="shared" ref="I43:I53" si="6">E43-H43</f>
        <v>0</v>
      </c>
    </row>
    <row r="44" spans="1:9" x14ac:dyDescent="0.25">
      <c r="A44" s="89">
        <v>44</v>
      </c>
      <c r="B44" s="80">
        <v>390</v>
      </c>
      <c r="C44" s="82" t="s">
        <v>68</v>
      </c>
      <c r="D44" s="82"/>
      <c r="E44" s="314">
        <v>0</v>
      </c>
      <c r="F44" s="254">
        <f>'IRA-6 Direct Initial Plant'!F44</f>
        <v>0</v>
      </c>
      <c r="G44" s="313">
        <f t="shared" si="5"/>
        <v>0</v>
      </c>
      <c r="H44" s="314">
        <v>0</v>
      </c>
      <c r="I44" s="101">
        <f t="shared" si="6"/>
        <v>0</v>
      </c>
    </row>
    <row r="45" spans="1:9" x14ac:dyDescent="0.25">
      <c r="A45" s="89">
        <v>45</v>
      </c>
      <c r="B45" s="80">
        <v>391</v>
      </c>
      <c r="C45" s="82" t="s">
        <v>191</v>
      </c>
      <c r="D45" s="82"/>
      <c r="E45" s="314">
        <v>0</v>
      </c>
      <c r="F45" s="254">
        <f>'IRA-6 Direct Initial Plant'!F45</f>
        <v>0</v>
      </c>
      <c r="G45" s="313">
        <f t="shared" si="5"/>
        <v>0</v>
      </c>
      <c r="H45" s="314">
        <v>0</v>
      </c>
      <c r="I45" s="101">
        <f t="shared" si="6"/>
        <v>0</v>
      </c>
    </row>
    <row r="46" spans="1:9" x14ac:dyDescent="0.25">
      <c r="A46" s="89">
        <v>46</v>
      </c>
      <c r="B46" s="80">
        <v>392</v>
      </c>
      <c r="C46" s="82" t="s">
        <v>79</v>
      </c>
      <c r="D46" s="82"/>
      <c r="E46" s="314">
        <v>0</v>
      </c>
      <c r="F46" s="254">
        <f>'IRA-6 Direct Initial Plant'!F46</f>
        <v>0</v>
      </c>
      <c r="G46" s="313">
        <f t="shared" si="5"/>
        <v>0</v>
      </c>
      <c r="H46" s="314">
        <v>0</v>
      </c>
      <c r="I46" s="101">
        <f t="shared" si="6"/>
        <v>0</v>
      </c>
    </row>
    <row r="47" spans="1:9" x14ac:dyDescent="0.25">
      <c r="A47" s="89">
        <v>47</v>
      </c>
      <c r="B47" s="80">
        <v>393</v>
      </c>
      <c r="C47" s="82" t="s">
        <v>192</v>
      </c>
      <c r="D47" s="82"/>
      <c r="E47" s="323">
        <v>0</v>
      </c>
      <c r="F47" s="254">
        <f>'IRA-6 Direct Initial Plant'!F47</f>
        <v>0</v>
      </c>
      <c r="G47" s="101">
        <f t="shared" si="5"/>
        <v>0</v>
      </c>
      <c r="H47" s="323">
        <v>0</v>
      </c>
      <c r="I47" s="101">
        <f t="shared" si="6"/>
        <v>0</v>
      </c>
    </row>
    <row r="48" spans="1:9" x14ac:dyDescent="0.25">
      <c r="A48" s="89">
        <v>48</v>
      </c>
      <c r="B48" s="80">
        <v>394</v>
      </c>
      <c r="C48" s="82" t="s">
        <v>193</v>
      </c>
      <c r="D48" s="82"/>
      <c r="E48" s="323">
        <v>0</v>
      </c>
      <c r="F48" s="254">
        <f>'IRA-6 Direct Initial Plant'!F48</f>
        <v>0</v>
      </c>
      <c r="G48" s="101">
        <f t="shared" si="5"/>
        <v>0</v>
      </c>
      <c r="H48" s="323">
        <v>0</v>
      </c>
      <c r="I48" s="101">
        <f t="shared" si="6"/>
        <v>0</v>
      </c>
    </row>
    <row r="49" spans="1:9" x14ac:dyDescent="0.25">
      <c r="A49" s="89">
        <v>49</v>
      </c>
      <c r="B49" s="80">
        <v>395</v>
      </c>
      <c r="C49" s="82" t="s">
        <v>194</v>
      </c>
      <c r="D49" s="82"/>
      <c r="E49" s="323">
        <v>0</v>
      </c>
      <c r="F49" s="254">
        <f>'IRA-6 Direct Initial Plant'!F49</f>
        <v>0</v>
      </c>
      <c r="G49" s="101">
        <f t="shared" si="5"/>
        <v>0</v>
      </c>
      <c r="H49" s="323">
        <v>0</v>
      </c>
      <c r="I49" s="101">
        <f t="shared" si="6"/>
        <v>0</v>
      </c>
    </row>
    <row r="50" spans="1:9" x14ac:dyDescent="0.25">
      <c r="A50" s="89">
        <v>50</v>
      </c>
      <c r="B50" s="80">
        <v>396</v>
      </c>
      <c r="C50" s="82" t="s">
        <v>195</v>
      </c>
      <c r="D50" s="82"/>
      <c r="E50" s="323">
        <v>0</v>
      </c>
      <c r="F50" s="254">
        <f>'IRA-6 Direct Initial Plant'!F50</f>
        <v>0</v>
      </c>
      <c r="G50" s="101">
        <f t="shared" si="5"/>
        <v>0</v>
      </c>
      <c r="H50" s="323">
        <v>0</v>
      </c>
      <c r="I50" s="101">
        <f t="shared" si="6"/>
        <v>0</v>
      </c>
    </row>
    <row r="51" spans="1:9" x14ac:dyDescent="0.25">
      <c r="A51" s="89">
        <v>51</v>
      </c>
      <c r="B51" s="80">
        <v>397</v>
      </c>
      <c r="C51" s="82" t="s">
        <v>73</v>
      </c>
      <c r="D51" s="82"/>
      <c r="E51" s="323">
        <v>0</v>
      </c>
      <c r="F51" s="254">
        <f>'IRA-6 Direct Initial Plant'!F51</f>
        <v>0</v>
      </c>
      <c r="G51" s="101">
        <f t="shared" si="5"/>
        <v>0</v>
      </c>
      <c r="H51" s="323">
        <v>0</v>
      </c>
      <c r="I51" s="101">
        <f t="shared" si="6"/>
        <v>0</v>
      </c>
    </row>
    <row r="52" spans="1:9" x14ac:dyDescent="0.25">
      <c r="A52" s="89">
        <v>52</v>
      </c>
      <c r="B52" s="80">
        <v>398</v>
      </c>
      <c r="C52" s="82" t="s">
        <v>196</v>
      </c>
      <c r="D52" s="82"/>
      <c r="E52" s="323">
        <v>0</v>
      </c>
      <c r="F52" s="254">
        <f>'IRA-6 Direct Initial Plant'!F52</f>
        <v>0</v>
      </c>
      <c r="G52" s="101">
        <f t="shared" si="5"/>
        <v>0</v>
      </c>
      <c r="H52" s="323">
        <v>0</v>
      </c>
      <c r="I52" s="101">
        <f t="shared" si="6"/>
        <v>0</v>
      </c>
    </row>
    <row r="53" spans="1:9" x14ac:dyDescent="0.25">
      <c r="A53" s="89">
        <v>53</v>
      </c>
      <c r="B53" s="80">
        <v>399</v>
      </c>
      <c r="C53" s="82" t="s">
        <v>197</v>
      </c>
      <c r="D53" s="82"/>
      <c r="E53" s="323">
        <v>0</v>
      </c>
      <c r="F53" s="254">
        <f>'IRA-6 Direct Initial Plant'!F53</f>
        <v>0</v>
      </c>
      <c r="G53" s="101">
        <f t="shared" si="5"/>
        <v>0</v>
      </c>
      <c r="H53" s="323">
        <v>0</v>
      </c>
      <c r="I53" s="101">
        <f t="shared" si="6"/>
        <v>0</v>
      </c>
    </row>
    <row r="54" spans="1:9" ht="13" x14ac:dyDescent="0.3">
      <c r="A54" s="89">
        <v>54</v>
      </c>
      <c r="C54" s="283" t="s">
        <v>67</v>
      </c>
      <c r="D54" s="283"/>
      <c r="E54" s="319">
        <f>SUM(E43:E53)</f>
        <v>0</v>
      </c>
      <c r="F54" s="114"/>
      <c r="G54" s="319">
        <f>SUM(G43:G53)</f>
        <v>0</v>
      </c>
      <c r="H54" s="319">
        <f>SUM(H43:H53)</f>
        <v>0</v>
      </c>
      <c r="I54" s="319">
        <f>SUM(I43:I53)</f>
        <v>0</v>
      </c>
    </row>
    <row r="55" spans="1:9" x14ac:dyDescent="0.25">
      <c r="A55" s="89">
        <v>55</v>
      </c>
      <c r="C55" s="82"/>
      <c r="D55" s="82"/>
      <c r="E55" s="97"/>
      <c r="F55" s="239"/>
      <c r="G55" s="98"/>
      <c r="H55" s="97"/>
      <c r="I55" s="98"/>
    </row>
    <row r="56" spans="1:9" ht="13.5" thickBot="1" x14ac:dyDescent="0.35">
      <c r="A56" s="89">
        <v>56</v>
      </c>
      <c r="C56" s="283" t="s">
        <v>81</v>
      </c>
      <c r="D56" s="283"/>
      <c r="E56" s="322">
        <f t="shared" ref="E56" si="7">+E15+E25+E54+E40</f>
        <v>0</v>
      </c>
      <c r="F56" s="238"/>
      <c r="G56" s="322">
        <f>+G15+G25+G54+G40</f>
        <v>0</v>
      </c>
      <c r="H56" s="322">
        <f t="shared" ref="H56" si="8">+H15+H25+H54+H40</f>
        <v>0</v>
      </c>
      <c r="I56" s="322">
        <f>+I15+I25+I54+I40</f>
        <v>0</v>
      </c>
    </row>
    <row r="57" spans="1:9" ht="13" thickTop="1" x14ac:dyDescent="0.25">
      <c r="A57" s="89">
        <v>57</v>
      </c>
      <c r="C57" s="82" t="s">
        <v>198</v>
      </c>
      <c r="D57" s="231"/>
      <c r="E57" s="100"/>
      <c r="F57" s="114">
        <f>'IRA-6 Direct Initial Plant'!F57</f>
        <v>0</v>
      </c>
      <c r="G57" s="101">
        <f>E57*F57</f>
        <v>0</v>
      </c>
      <c r="H57" s="360">
        <v>0</v>
      </c>
      <c r="I57" s="101">
        <f>E57-H57</f>
        <v>0</v>
      </c>
    </row>
    <row r="58" spans="1:9" ht="13.5" thickBot="1" x14ac:dyDescent="0.35">
      <c r="A58" s="89">
        <v>58</v>
      </c>
      <c r="C58" s="283" t="s">
        <v>82</v>
      </c>
      <c r="D58" s="283"/>
      <c r="E58" s="322">
        <f>E56+E57</f>
        <v>0</v>
      </c>
      <c r="F58" s="316"/>
      <c r="G58" s="322">
        <f t="shared" ref="G58:I58" si="9">G56+G57</f>
        <v>0</v>
      </c>
      <c r="H58" s="322">
        <f t="shared" si="9"/>
        <v>0</v>
      </c>
      <c r="I58" s="322">
        <f t="shared" si="9"/>
        <v>0</v>
      </c>
    </row>
    <row r="59" spans="1:9" ht="13" thickTop="1" x14ac:dyDescent="0.25">
      <c r="A59" s="89"/>
      <c r="F59" s="237"/>
      <c r="G59" s="81"/>
    </row>
    <row r="60" spans="1:9" x14ac:dyDescent="0.25">
      <c r="A60" s="89"/>
      <c r="F60" s="237"/>
      <c r="G60" s="81"/>
    </row>
    <row r="61" spans="1:9" x14ac:dyDescent="0.25">
      <c r="A61" s="89"/>
      <c r="B61" s="81"/>
      <c r="C61" s="81"/>
      <c r="F61" s="237"/>
      <c r="G61" s="81"/>
    </row>
    <row r="62" spans="1:9" x14ac:dyDescent="0.25">
      <c r="A62" s="89"/>
      <c r="F62" s="237"/>
      <c r="G62" s="81"/>
    </row>
    <row r="63" spans="1:9" x14ac:dyDescent="0.25">
      <c r="A63" s="89"/>
      <c r="F63" s="237"/>
      <c r="G63" s="81"/>
    </row>
    <row r="64" spans="1:9" x14ac:dyDescent="0.25">
      <c r="A64" s="89"/>
      <c r="F64" s="237"/>
      <c r="G64" s="81"/>
    </row>
    <row r="65" spans="3:7" x14ac:dyDescent="0.25">
      <c r="F65" s="237"/>
      <c r="G65" s="81"/>
    </row>
    <row r="66" spans="3:7" x14ac:dyDescent="0.25">
      <c r="F66" s="237"/>
      <c r="G66" s="81"/>
    </row>
    <row r="67" spans="3:7" x14ac:dyDescent="0.25">
      <c r="F67" s="237"/>
      <c r="G67" s="81"/>
    </row>
    <row r="68" spans="3:7" ht="13" x14ac:dyDescent="0.3">
      <c r="C68" s="286"/>
      <c r="F68" s="237"/>
      <c r="G68" s="81"/>
    </row>
    <row r="69" spans="3:7" x14ac:dyDescent="0.25">
      <c r="F69" s="237"/>
      <c r="G69" s="81"/>
    </row>
    <row r="70" spans="3:7" x14ac:dyDescent="0.25">
      <c r="F70" s="237"/>
      <c r="G70" s="81"/>
    </row>
    <row r="71" spans="3:7" x14ac:dyDescent="0.25">
      <c r="F71" s="237"/>
      <c r="G71" s="81"/>
    </row>
    <row r="72" spans="3:7" x14ac:dyDescent="0.25">
      <c r="F72" s="237"/>
      <c r="G72" s="81"/>
    </row>
    <row r="73" spans="3:7" x14ac:dyDescent="0.25">
      <c r="F73" s="237"/>
      <c r="G73" s="81"/>
    </row>
    <row r="74" spans="3:7" x14ac:dyDescent="0.25">
      <c r="F74" s="237"/>
      <c r="G74" s="81"/>
    </row>
    <row r="75" spans="3:7" x14ac:dyDescent="0.25">
      <c r="F75" s="237"/>
      <c r="G75" s="81"/>
    </row>
    <row r="76" spans="3:7" x14ac:dyDescent="0.25">
      <c r="G76" s="81"/>
    </row>
    <row r="77" spans="3:7" x14ac:dyDescent="0.25">
      <c r="G77" s="81"/>
    </row>
    <row r="78" spans="3:7" x14ac:dyDescent="0.25">
      <c r="G78" s="81"/>
    </row>
    <row r="79" spans="3:7" x14ac:dyDescent="0.25">
      <c r="G79" s="81"/>
    </row>
    <row r="80" spans="3:7" x14ac:dyDescent="0.25">
      <c r="G80" s="81"/>
    </row>
    <row r="81" spans="7:7" x14ac:dyDescent="0.25">
      <c r="G81" s="81"/>
    </row>
    <row r="82" spans="7:7" x14ac:dyDescent="0.25">
      <c r="G82" s="81"/>
    </row>
    <row r="83" spans="7:7" x14ac:dyDescent="0.25">
      <c r="G83" s="81"/>
    </row>
    <row r="84" spans="7:7" x14ac:dyDescent="0.25">
      <c r="G84" s="81"/>
    </row>
    <row r="85" spans="7:7" x14ac:dyDescent="0.25">
      <c r="G85" s="81"/>
    </row>
    <row r="86" spans="7:7" x14ac:dyDescent="0.25">
      <c r="G86" s="81"/>
    </row>
    <row r="87" spans="7:7" x14ac:dyDescent="0.25">
      <c r="G87" s="81"/>
    </row>
    <row r="88" spans="7:7" x14ac:dyDescent="0.25">
      <c r="G88" s="81"/>
    </row>
    <row r="89" spans="7:7" x14ac:dyDescent="0.25">
      <c r="G89" s="81"/>
    </row>
    <row r="90" spans="7:7" x14ac:dyDescent="0.25">
      <c r="G90" s="81"/>
    </row>
    <row r="91" spans="7:7" x14ac:dyDescent="0.25">
      <c r="G91" s="81"/>
    </row>
    <row r="92" spans="7:7" x14ac:dyDescent="0.25">
      <c r="G92" s="81"/>
    </row>
    <row r="93" spans="7:7" x14ac:dyDescent="0.25">
      <c r="G93" s="81"/>
    </row>
    <row r="94" spans="7:7" x14ac:dyDescent="0.25">
      <c r="G94" s="81"/>
    </row>
    <row r="95" spans="7:7" x14ac:dyDescent="0.25">
      <c r="G95" s="81"/>
    </row>
    <row r="96" spans="7:7" x14ac:dyDescent="0.25">
      <c r="G96" s="81"/>
    </row>
    <row r="97" spans="7:7" x14ac:dyDescent="0.25">
      <c r="G97" s="81"/>
    </row>
    <row r="98" spans="7:7" x14ac:dyDescent="0.25">
      <c r="G98" s="81"/>
    </row>
    <row r="99" spans="7:7" x14ac:dyDescent="0.25">
      <c r="G99" s="81"/>
    </row>
    <row r="100" spans="7:7" x14ac:dyDescent="0.25">
      <c r="G100" s="81"/>
    </row>
    <row r="101" spans="7:7" x14ac:dyDescent="0.25">
      <c r="G101" s="81"/>
    </row>
    <row r="102" spans="7:7" x14ac:dyDescent="0.25">
      <c r="G102" s="81"/>
    </row>
    <row r="103" spans="7:7" x14ac:dyDescent="0.25">
      <c r="G103" s="81"/>
    </row>
    <row r="104" spans="7:7" x14ac:dyDescent="0.25">
      <c r="G104" s="81"/>
    </row>
    <row r="105" spans="7:7" x14ac:dyDescent="0.25">
      <c r="G105" s="81"/>
    </row>
    <row r="106" spans="7:7" x14ac:dyDescent="0.25">
      <c r="G106" s="81"/>
    </row>
    <row r="107" spans="7:7" x14ac:dyDescent="0.25">
      <c r="G107" s="81"/>
    </row>
    <row r="108" spans="7:7" x14ac:dyDescent="0.25">
      <c r="G108" s="81"/>
    </row>
    <row r="109" spans="7:7" x14ac:dyDescent="0.25">
      <c r="G109" s="81"/>
    </row>
    <row r="110" spans="7:7" x14ac:dyDescent="0.25">
      <c r="G110" s="81"/>
    </row>
    <row r="111" spans="7:7" x14ac:dyDescent="0.25">
      <c r="G111" s="81"/>
    </row>
    <row r="112" spans="7:7" x14ac:dyDescent="0.25">
      <c r="G112" s="81"/>
    </row>
    <row r="113" spans="7:7" x14ac:dyDescent="0.25">
      <c r="G113" s="81"/>
    </row>
  </sheetData>
  <mergeCells count="4">
    <mergeCell ref="A1:I1"/>
    <mergeCell ref="A2:I2"/>
    <mergeCell ref="A3:I3"/>
    <mergeCell ref="A4:I4"/>
  </mergeCells>
  <pageMargins left="0.75" right="0.25" top="1" bottom="1" header="0.5" footer="0.5"/>
  <pageSetup scale="80" fitToHeight="0" orientation="landscape" r:id="rId1"/>
  <headerFooter alignWithMargins="0">
    <oddFooter>&amp;C&amp;A&amp;RPage &amp;P of &amp;N</oddFoot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1"/>
  <sheetViews>
    <sheetView view="pageBreakPreview" zoomScaleNormal="100" zoomScaleSheetLayoutView="100" workbookViewId="0">
      <selection activeCell="N190" activeCellId="1" sqref="M163 N190"/>
    </sheetView>
  </sheetViews>
  <sheetFormatPr defaultColWidth="9.26953125" defaultRowHeight="14" x14ac:dyDescent="0.3"/>
  <cols>
    <col min="1" max="1" width="9.26953125" style="33"/>
    <col min="2" max="3" width="9.26953125" style="33" customWidth="1"/>
    <col min="4" max="5" width="9.26953125" style="33"/>
    <col min="6" max="6" width="9.26953125" style="33" customWidth="1"/>
    <col min="7" max="7" width="12" style="33" customWidth="1"/>
    <col min="8" max="9" width="9.26953125" style="33" customWidth="1"/>
    <col min="10" max="16384" width="9.26953125" style="33"/>
  </cols>
  <sheetData>
    <row r="1" spans="1:10" x14ac:dyDescent="0.3">
      <c r="A1" s="32"/>
      <c r="B1" s="32"/>
      <c r="C1" s="32"/>
      <c r="D1" s="32"/>
      <c r="E1" s="32"/>
      <c r="F1" s="32"/>
      <c r="G1" s="32"/>
      <c r="H1" s="32"/>
      <c r="I1" s="32"/>
    </row>
    <row r="15" spans="1:10" x14ac:dyDescent="0.3">
      <c r="A15" s="389" t="s">
        <v>282</v>
      </c>
      <c r="B15" s="389"/>
      <c r="C15" s="389"/>
      <c r="D15" s="389"/>
      <c r="E15" s="389"/>
      <c r="F15" s="389"/>
      <c r="G15" s="389"/>
      <c r="H15" s="389"/>
      <c r="I15" s="389"/>
      <c r="J15" s="389"/>
    </row>
    <row r="16" spans="1:10" x14ac:dyDescent="0.3">
      <c r="A16" s="280"/>
      <c r="B16" s="280"/>
      <c r="C16" s="280"/>
      <c r="D16" s="280"/>
      <c r="E16" s="280"/>
      <c r="F16" s="280"/>
      <c r="G16" s="280"/>
      <c r="H16" s="280"/>
    </row>
    <row r="18" spans="1:10" x14ac:dyDescent="0.3">
      <c r="A18" s="389" t="s">
        <v>91</v>
      </c>
      <c r="B18" s="389"/>
      <c r="C18" s="389"/>
      <c r="D18" s="389"/>
      <c r="E18" s="389"/>
      <c r="F18" s="389"/>
      <c r="G18" s="389"/>
      <c r="H18" s="389"/>
      <c r="I18" s="389"/>
      <c r="J18" s="389"/>
    </row>
    <row r="21" spans="1:10" ht="15.5" x14ac:dyDescent="0.35">
      <c r="A21" s="390">
        <f>'IRA-1 General Info'!B8</f>
        <v>0</v>
      </c>
      <c r="B21" s="390"/>
      <c r="C21" s="390"/>
      <c r="D21" s="390"/>
      <c r="E21" s="390"/>
      <c r="F21" s="390"/>
      <c r="G21" s="390"/>
      <c r="H21" s="390"/>
      <c r="I21" s="390"/>
      <c r="J21" s="390"/>
    </row>
    <row r="24" spans="1:10" x14ac:dyDescent="0.3">
      <c r="A24" s="389" t="s">
        <v>92</v>
      </c>
      <c r="B24" s="389"/>
      <c r="C24" s="389"/>
      <c r="D24" s="389"/>
      <c r="E24" s="389"/>
      <c r="F24" s="389"/>
      <c r="G24" s="389"/>
      <c r="H24" s="389"/>
      <c r="I24" s="389"/>
      <c r="J24" s="389"/>
    </row>
    <row r="27" spans="1:10" x14ac:dyDescent="0.3">
      <c r="A27" s="389" t="s">
        <v>36</v>
      </c>
      <c r="B27" s="389"/>
      <c r="C27" s="389"/>
      <c r="D27" s="389"/>
      <c r="E27" s="389"/>
      <c r="F27" s="389"/>
      <c r="G27" s="389"/>
      <c r="H27" s="389"/>
      <c r="I27" s="389"/>
      <c r="J27" s="389"/>
    </row>
    <row r="30" spans="1:10" x14ac:dyDescent="0.3">
      <c r="A30" s="389" t="s">
        <v>93</v>
      </c>
      <c r="B30" s="389"/>
      <c r="C30" s="389"/>
      <c r="D30" s="389"/>
      <c r="E30" s="389"/>
      <c r="F30" s="389"/>
      <c r="G30" s="389"/>
      <c r="H30" s="389"/>
      <c r="I30" s="389"/>
      <c r="J30" s="389"/>
    </row>
    <row r="33" spans="1:10" x14ac:dyDescent="0.3">
      <c r="A33" s="387" t="str">
        <f>'IRA-1 General Info'!B42 &amp; " Month Period Ending December 31, " &amp; 'IRA-1 General Info'!B45</f>
        <v xml:space="preserve"> Month Period Ending December 31, </v>
      </c>
      <c r="B33" s="387"/>
      <c r="C33" s="387"/>
      <c r="D33" s="387"/>
      <c r="E33" s="387"/>
      <c r="F33" s="387"/>
      <c r="G33" s="387"/>
      <c r="H33" s="387"/>
      <c r="I33" s="387"/>
      <c r="J33" s="387"/>
    </row>
    <row r="37" spans="1:10" x14ac:dyDescent="0.3">
      <c r="F37" s="38"/>
    </row>
    <row r="39" spans="1:10" x14ac:dyDescent="0.3">
      <c r="F39" s="34" t="str">
        <f>"This is " &amp;'IRA-1 General Info'!B56 &amp; " submission."</f>
        <v>This is  submission.</v>
      </c>
      <c r="G39" s="34"/>
      <c r="I39" s="34"/>
    </row>
    <row r="41" spans="1:10" x14ac:dyDescent="0.3">
      <c r="F41" s="34" t="s">
        <v>102</v>
      </c>
      <c r="G41" s="34"/>
      <c r="H41" s="388">
        <f>'IRA-1 General Info'!B53</f>
        <v>0</v>
      </c>
      <c r="I41" s="388"/>
      <c r="J41" s="388"/>
    </row>
  </sheetData>
  <customSheetViews>
    <customSheetView guid="{ABCDF07F-E840-493F-953A-14EB7CB491DA}" fitToPage="1" topLeftCell="A25">
      <selection activeCell="L30" sqref="L30"/>
      <pageMargins left="0.47" right="0.25" top="0.81" bottom="0.22" header="0.95" footer="0.22"/>
      <printOptions horizontalCentered="1"/>
      <pageSetup scale="90" orientation="landscape" r:id="rId1"/>
      <headerFooter alignWithMargins="0"/>
    </customSheetView>
    <customSheetView guid="{FD61785C-4840-4664-A63D-F7921ADFFB8F}" showPageBreaks="1" fitToPage="1" topLeftCell="A25">
      <selection activeCell="L30" sqref="L30"/>
      <pageMargins left="0.47" right="0.25" top="0.81" bottom="0.22" header="0.95" footer="0.22"/>
      <printOptions horizontalCentered="1"/>
      <pageSetup scale="91" orientation="landscape" r:id="rId2"/>
      <headerFooter alignWithMargins="0"/>
    </customSheetView>
  </customSheetViews>
  <mergeCells count="8">
    <mergeCell ref="A33:J33"/>
    <mergeCell ref="H41:J41"/>
    <mergeCell ref="A24:J24"/>
    <mergeCell ref="A15:J15"/>
    <mergeCell ref="A18:J18"/>
    <mergeCell ref="A21:J21"/>
    <mergeCell ref="A27:J27"/>
    <mergeCell ref="A30:J30"/>
  </mergeCells>
  <phoneticPr fontId="6" type="noConversion"/>
  <printOptions horizontalCentered="1"/>
  <pageMargins left="0.47" right="0.25" top="0.81" bottom="0.22" header="0.95" footer="0.22"/>
  <pageSetup orientation="portrait" r:id="rId3"/>
  <headerFooter alignWithMargins="0"/>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pageSetUpPr fitToPage="1"/>
  </sheetPr>
  <dimension ref="A1:I113"/>
  <sheetViews>
    <sheetView view="pageBreakPreview" topLeftCell="A16"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9" width="16.7265625" style="70" customWidth="1"/>
    <col min="10" max="235" width="9.1796875" style="70"/>
    <col min="236" max="236" width="6" style="70" customWidth="1"/>
    <col min="237" max="237" width="11.26953125" style="70" customWidth="1"/>
    <col min="238" max="238" width="12.54296875" style="70" bestFit="1" customWidth="1"/>
    <col min="239" max="239" width="56.54296875" style="70" customWidth="1"/>
    <col min="240" max="240" width="4.54296875" style="70" customWidth="1"/>
    <col min="241" max="241" width="15.7265625" style="70" customWidth="1"/>
    <col min="242" max="250" width="16.7265625" style="70" customWidth="1"/>
    <col min="251" max="251" width="35.54296875" style="70" bestFit="1" customWidth="1"/>
    <col min="252" max="252" width="16.26953125" style="70" customWidth="1"/>
    <col min="253" max="253" width="15.453125" style="70" customWidth="1"/>
    <col min="254" max="254" width="15.453125" style="70" bestFit="1" customWidth="1"/>
    <col min="255" max="255" width="2.7265625" style="70" customWidth="1"/>
    <col min="256" max="256" width="9.1796875" style="70"/>
    <col min="257" max="257" width="35.453125" style="70" bestFit="1" customWidth="1"/>
    <col min="258" max="258" width="18.26953125" style="70" bestFit="1" customWidth="1"/>
    <col min="259" max="259" width="26.7265625" style="70" bestFit="1" customWidth="1"/>
    <col min="260" max="260" width="17.26953125" style="70" bestFit="1" customWidth="1"/>
    <col min="261" max="261" width="18" style="70" bestFit="1" customWidth="1"/>
    <col min="262" max="262" width="18.26953125" style="70" bestFit="1" customWidth="1"/>
    <col min="263" max="263" width="14.26953125" style="70" bestFit="1" customWidth="1"/>
    <col min="264" max="491" width="9.1796875" style="70"/>
    <col min="492" max="492" width="6" style="70" customWidth="1"/>
    <col min="493" max="493" width="11.26953125" style="70" customWidth="1"/>
    <col min="494" max="494" width="12.54296875" style="70" bestFit="1" customWidth="1"/>
    <col min="495" max="495" width="56.54296875" style="70" customWidth="1"/>
    <col min="496" max="496" width="4.54296875" style="70" customWidth="1"/>
    <col min="497" max="497" width="15.7265625" style="70" customWidth="1"/>
    <col min="498" max="506" width="16.7265625" style="70" customWidth="1"/>
    <col min="507" max="507" width="35.54296875" style="70" bestFit="1" customWidth="1"/>
    <col min="508" max="508" width="16.26953125" style="70" customWidth="1"/>
    <col min="509" max="509" width="15.453125" style="70" customWidth="1"/>
    <col min="510" max="510" width="15.453125" style="70" bestFit="1" customWidth="1"/>
    <col min="511" max="511" width="2.7265625" style="70" customWidth="1"/>
    <col min="512" max="512" width="9.1796875" style="70"/>
    <col min="513" max="513" width="35.453125" style="70" bestFit="1" customWidth="1"/>
    <col min="514" max="514" width="18.26953125" style="70" bestFit="1" customWidth="1"/>
    <col min="515" max="515" width="26.7265625" style="70" bestFit="1" customWidth="1"/>
    <col min="516" max="516" width="17.26953125" style="70" bestFit="1" customWidth="1"/>
    <col min="517" max="517" width="18" style="70" bestFit="1" customWidth="1"/>
    <col min="518" max="518" width="18.26953125" style="70" bestFit="1" customWidth="1"/>
    <col min="519" max="519" width="14.26953125" style="70" bestFit="1" customWidth="1"/>
    <col min="520" max="747" width="9.1796875" style="70"/>
    <col min="748" max="748" width="6" style="70" customWidth="1"/>
    <col min="749" max="749" width="11.26953125" style="70" customWidth="1"/>
    <col min="750" max="750" width="12.54296875" style="70" bestFit="1" customWidth="1"/>
    <col min="751" max="751" width="56.54296875" style="70" customWidth="1"/>
    <col min="752" max="752" width="4.54296875" style="70" customWidth="1"/>
    <col min="753" max="753" width="15.7265625" style="70" customWidth="1"/>
    <col min="754" max="762" width="16.7265625" style="70" customWidth="1"/>
    <col min="763" max="763" width="35.54296875" style="70" bestFit="1" customWidth="1"/>
    <col min="764" max="764" width="16.26953125" style="70" customWidth="1"/>
    <col min="765" max="765" width="15.453125" style="70" customWidth="1"/>
    <col min="766" max="766" width="15.453125" style="70" bestFit="1" customWidth="1"/>
    <col min="767" max="767" width="2.7265625" style="70" customWidth="1"/>
    <col min="768" max="768" width="9.1796875" style="70"/>
    <col min="769" max="769" width="35.453125" style="70" bestFit="1" customWidth="1"/>
    <col min="770" max="770" width="18.26953125" style="70" bestFit="1" customWidth="1"/>
    <col min="771" max="771" width="26.7265625" style="70" bestFit="1" customWidth="1"/>
    <col min="772" max="772" width="17.26953125" style="70" bestFit="1" customWidth="1"/>
    <col min="773" max="773" width="18" style="70" bestFit="1" customWidth="1"/>
    <col min="774" max="774" width="18.26953125" style="70" bestFit="1" customWidth="1"/>
    <col min="775" max="775" width="14.26953125" style="70" bestFit="1" customWidth="1"/>
    <col min="776" max="1003" width="9.1796875" style="70"/>
    <col min="1004" max="1004" width="6" style="70" customWidth="1"/>
    <col min="1005" max="1005" width="11.26953125" style="70" customWidth="1"/>
    <col min="1006" max="1006" width="12.54296875" style="70" bestFit="1" customWidth="1"/>
    <col min="1007" max="1007" width="56.54296875" style="70" customWidth="1"/>
    <col min="1008" max="1008" width="4.54296875" style="70" customWidth="1"/>
    <col min="1009" max="1009" width="15.7265625" style="70" customWidth="1"/>
    <col min="1010" max="1018" width="16.7265625" style="70" customWidth="1"/>
    <col min="1019" max="1019" width="35.54296875" style="70" bestFit="1" customWidth="1"/>
    <col min="1020" max="1020" width="16.26953125" style="70" customWidth="1"/>
    <col min="1021" max="1021" width="15.453125" style="70" customWidth="1"/>
    <col min="1022" max="1022" width="15.453125" style="70" bestFit="1" customWidth="1"/>
    <col min="1023" max="1023" width="2.7265625" style="70" customWidth="1"/>
    <col min="1024" max="1024" width="9.1796875" style="70"/>
    <col min="1025" max="1025" width="35.453125" style="70" bestFit="1" customWidth="1"/>
    <col min="1026" max="1026" width="18.26953125" style="70" bestFit="1" customWidth="1"/>
    <col min="1027" max="1027" width="26.7265625" style="70" bestFit="1" customWidth="1"/>
    <col min="1028" max="1028" width="17.26953125" style="70" bestFit="1" customWidth="1"/>
    <col min="1029" max="1029" width="18" style="70" bestFit="1" customWidth="1"/>
    <col min="1030" max="1030" width="18.26953125" style="70" bestFit="1" customWidth="1"/>
    <col min="1031" max="1031" width="14.26953125" style="70" bestFit="1" customWidth="1"/>
    <col min="1032" max="1259" width="9.1796875" style="70"/>
    <col min="1260" max="1260" width="6" style="70" customWidth="1"/>
    <col min="1261" max="1261" width="11.26953125" style="70" customWidth="1"/>
    <col min="1262" max="1262" width="12.54296875" style="70" bestFit="1" customWidth="1"/>
    <col min="1263" max="1263" width="56.54296875" style="70" customWidth="1"/>
    <col min="1264" max="1264" width="4.54296875" style="70" customWidth="1"/>
    <col min="1265" max="1265" width="15.7265625" style="70" customWidth="1"/>
    <col min="1266" max="1274" width="16.7265625" style="70" customWidth="1"/>
    <col min="1275" max="1275" width="35.54296875" style="70" bestFit="1" customWidth="1"/>
    <col min="1276" max="1276" width="16.26953125" style="70" customWidth="1"/>
    <col min="1277" max="1277" width="15.453125" style="70" customWidth="1"/>
    <col min="1278" max="1278" width="15.453125" style="70" bestFit="1" customWidth="1"/>
    <col min="1279" max="1279" width="2.7265625" style="70" customWidth="1"/>
    <col min="1280" max="1280" width="9.1796875" style="70"/>
    <col min="1281" max="1281" width="35.453125" style="70" bestFit="1" customWidth="1"/>
    <col min="1282" max="1282" width="18.26953125" style="70" bestFit="1" customWidth="1"/>
    <col min="1283" max="1283" width="26.7265625" style="70" bestFit="1" customWidth="1"/>
    <col min="1284" max="1284" width="17.26953125" style="70" bestFit="1" customWidth="1"/>
    <col min="1285" max="1285" width="18" style="70" bestFit="1" customWidth="1"/>
    <col min="1286" max="1286" width="18.26953125" style="70" bestFit="1" customWidth="1"/>
    <col min="1287" max="1287" width="14.26953125" style="70" bestFit="1" customWidth="1"/>
    <col min="1288" max="1515" width="9.1796875" style="70"/>
    <col min="1516" max="1516" width="6" style="70" customWidth="1"/>
    <col min="1517" max="1517" width="11.26953125" style="70" customWidth="1"/>
    <col min="1518" max="1518" width="12.54296875" style="70" bestFit="1" customWidth="1"/>
    <col min="1519" max="1519" width="56.54296875" style="70" customWidth="1"/>
    <col min="1520" max="1520" width="4.54296875" style="70" customWidth="1"/>
    <col min="1521" max="1521" width="15.7265625" style="70" customWidth="1"/>
    <col min="1522" max="1530" width="16.7265625" style="70" customWidth="1"/>
    <col min="1531" max="1531" width="35.54296875" style="70" bestFit="1" customWidth="1"/>
    <col min="1532" max="1532" width="16.26953125" style="70" customWidth="1"/>
    <col min="1533" max="1533" width="15.453125" style="70" customWidth="1"/>
    <col min="1534" max="1534" width="15.453125" style="70" bestFit="1" customWidth="1"/>
    <col min="1535" max="1535" width="2.7265625" style="70" customWidth="1"/>
    <col min="1536" max="1536" width="9.1796875" style="70"/>
    <col min="1537" max="1537" width="35.453125" style="70" bestFit="1" customWidth="1"/>
    <col min="1538" max="1538" width="18.26953125" style="70" bestFit="1" customWidth="1"/>
    <col min="1539" max="1539" width="26.7265625" style="70" bestFit="1" customWidth="1"/>
    <col min="1540" max="1540" width="17.26953125" style="70" bestFit="1" customWidth="1"/>
    <col min="1541" max="1541" width="18" style="70" bestFit="1" customWidth="1"/>
    <col min="1542" max="1542" width="18.26953125" style="70" bestFit="1" customWidth="1"/>
    <col min="1543" max="1543" width="14.26953125" style="70" bestFit="1" customWidth="1"/>
    <col min="1544" max="1771" width="9.1796875" style="70"/>
    <col min="1772" max="1772" width="6" style="70" customWidth="1"/>
    <col min="1773" max="1773" width="11.26953125" style="70" customWidth="1"/>
    <col min="1774" max="1774" width="12.54296875" style="70" bestFit="1" customWidth="1"/>
    <col min="1775" max="1775" width="56.54296875" style="70" customWidth="1"/>
    <col min="1776" max="1776" width="4.54296875" style="70" customWidth="1"/>
    <col min="1777" max="1777" width="15.7265625" style="70" customWidth="1"/>
    <col min="1778" max="1786" width="16.7265625" style="70" customWidth="1"/>
    <col min="1787" max="1787" width="35.54296875" style="70" bestFit="1" customWidth="1"/>
    <col min="1788" max="1788" width="16.26953125" style="70" customWidth="1"/>
    <col min="1789" max="1789" width="15.453125" style="70" customWidth="1"/>
    <col min="1790" max="1790" width="15.453125" style="70" bestFit="1" customWidth="1"/>
    <col min="1791" max="1791" width="2.7265625" style="70" customWidth="1"/>
    <col min="1792" max="1792" width="9.1796875" style="70"/>
    <col min="1793" max="1793" width="35.453125" style="70" bestFit="1" customWidth="1"/>
    <col min="1794" max="1794" width="18.26953125" style="70" bestFit="1" customWidth="1"/>
    <col min="1795" max="1795" width="26.7265625" style="70" bestFit="1" customWidth="1"/>
    <col min="1796" max="1796" width="17.26953125" style="70" bestFit="1" customWidth="1"/>
    <col min="1797" max="1797" width="18" style="70" bestFit="1" customWidth="1"/>
    <col min="1798" max="1798" width="18.26953125" style="70" bestFit="1" customWidth="1"/>
    <col min="1799" max="1799" width="14.26953125" style="70" bestFit="1" customWidth="1"/>
    <col min="1800" max="2027" width="9.1796875" style="70"/>
    <col min="2028" max="2028" width="6" style="70" customWidth="1"/>
    <col min="2029" max="2029" width="11.26953125" style="70" customWidth="1"/>
    <col min="2030" max="2030" width="12.54296875" style="70" bestFit="1" customWidth="1"/>
    <col min="2031" max="2031" width="56.54296875" style="70" customWidth="1"/>
    <col min="2032" max="2032" width="4.54296875" style="70" customWidth="1"/>
    <col min="2033" max="2033" width="15.7265625" style="70" customWidth="1"/>
    <col min="2034" max="2042" width="16.7265625" style="70" customWidth="1"/>
    <col min="2043" max="2043" width="35.54296875" style="70" bestFit="1" customWidth="1"/>
    <col min="2044" max="2044" width="16.26953125" style="70" customWidth="1"/>
    <col min="2045" max="2045" width="15.453125" style="70" customWidth="1"/>
    <col min="2046" max="2046" width="15.453125" style="70" bestFit="1" customWidth="1"/>
    <col min="2047" max="2047" width="2.7265625" style="70" customWidth="1"/>
    <col min="2048" max="2048" width="9.1796875" style="70"/>
    <col min="2049" max="2049" width="35.453125" style="70" bestFit="1" customWidth="1"/>
    <col min="2050" max="2050" width="18.26953125" style="70" bestFit="1" customWidth="1"/>
    <col min="2051" max="2051" width="26.7265625" style="70" bestFit="1" customWidth="1"/>
    <col min="2052" max="2052" width="17.26953125" style="70" bestFit="1" customWidth="1"/>
    <col min="2053" max="2053" width="18" style="70" bestFit="1" customWidth="1"/>
    <col min="2054" max="2054" width="18.26953125" style="70" bestFit="1" customWidth="1"/>
    <col min="2055" max="2055" width="14.26953125" style="70" bestFit="1" customWidth="1"/>
    <col min="2056" max="2283" width="9.1796875" style="70"/>
    <col min="2284" max="2284" width="6" style="70" customWidth="1"/>
    <col min="2285" max="2285" width="11.26953125" style="70" customWidth="1"/>
    <col min="2286" max="2286" width="12.54296875" style="70" bestFit="1" customWidth="1"/>
    <col min="2287" max="2287" width="56.54296875" style="70" customWidth="1"/>
    <col min="2288" max="2288" width="4.54296875" style="70" customWidth="1"/>
    <col min="2289" max="2289" width="15.7265625" style="70" customWidth="1"/>
    <col min="2290" max="2298" width="16.7265625" style="70" customWidth="1"/>
    <col min="2299" max="2299" width="35.54296875" style="70" bestFit="1" customWidth="1"/>
    <col min="2300" max="2300" width="16.26953125" style="70" customWidth="1"/>
    <col min="2301" max="2301" width="15.453125" style="70" customWidth="1"/>
    <col min="2302" max="2302" width="15.453125" style="70" bestFit="1" customWidth="1"/>
    <col min="2303" max="2303" width="2.7265625" style="70" customWidth="1"/>
    <col min="2304" max="2304" width="9.1796875" style="70"/>
    <col min="2305" max="2305" width="35.453125" style="70" bestFit="1" customWidth="1"/>
    <col min="2306" max="2306" width="18.26953125" style="70" bestFit="1" customWidth="1"/>
    <col min="2307" max="2307" width="26.7265625" style="70" bestFit="1" customWidth="1"/>
    <col min="2308" max="2308" width="17.26953125" style="70" bestFit="1" customWidth="1"/>
    <col min="2309" max="2309" width="18" style="70" bestFit="1" customWidth="1"/>
    <col min="2310" max="2310" width="18.26953125" style="70" bestFit="1" customWidth="1"/>
    <col min="2311" max="2311" width="14.26953125" style="70" bestFit="1" customWidth="1"/>
    <col min="2312" max="2539" width="9.1796875" style="70"/>
    <col min="2540" max="2540" width="6" style="70" customWidth="1"/>
    <col min="2541" max="2541" width="11.26953125" style="70" customWidth="1"/>
    <col min="2542" max="2542" width="12.54296875" style="70" bestFit="1" customWidth="1"/>
    <col min="2543" max="2543" width="56.54296875" style="70" customWidth="1"/>
    <col min="2544" max="2544" width="4.54296875" style="70" customWidth="1"/>
    <col min="2545" max="2545" width="15.7265625" style="70" customWidth="1"/>
    <col min="2546" max="2554" width="16.7265625" style="70" customWidth="1"/>
    <col min="2555" max="2555" width="35.54296875" style="70" bestFit="1" customWidth="1"/>
    <col min="2556" max="2556" width="16.26953125" style="70" customWidth="1"/>
    <col min="2557" max="2557" width="15.453125" style="70" customWidth="1"/>
    <col min="2558" max="2558" width="15.453125" style="70" bestFit="1" customWidth="1"/>
    <col min="2559" max="2559" width="2.7265625" style="70" customWidth="1"/>
    <col min="2560" max="2560" width="9.1796875" style="70"/>
    <col min="2561" max="2561" width="35.453125" style="70" bestFit="1" customWidth="1"/>
    <col min="2562" max="2562" width="18.26953125" style="70" bestFit="1" customWidth="1"/>
    <col min="2563" max="2563" width="26.7265625" style="70" bestFit="1" customWidth="1"/>
    <col min="2564" max="2564" width="17.26953125" style="70" bestFit="1" customWidth="1"/>
    <col min="2565" max="2565" width="18" style="70" bestFit="1" customWidth="1"/>
    <col min="2566" max="2566" width="18.26953125" style="70" bestFit="1" customWidth="1"/>
    <col min="2567" max="2567" width="14.26953125" style="70" bestFit="1" customWidth="1"/>
    <col min="2568" max="2795" width="9.1796875" style="70"/>
    <col min="2796" max="2796" width="6" style="70" customWidth="1"/>
    <col min="2797" max="2797" width="11.26953125" style="70" customWidth="1"/>
    <col min="2798" max="2798" width="12.54296875" style="70" bestFit="1" customWidth="1"/>
    <col min="2799" max="2799" width="56.54296875" style="70" customWidth="1"/>
    <col min="2800" max="2800" width="4.54296875" style="70" customWidth="1"/>
    <col min="2801" max="2801" width="15.7265625" style="70" customWidth="1"/>
    <col min="2802" max="2810" width="16.7265625" style="70" customWidth="1"/>
    <col min="2811" max="2811" width="35.54296875" style="70" bestFit="1" customWidth="1"/>
    <col min="2812" max="2812" width="16.26953125" style="70" customWidth="1"/>
    <col min="2813" max="2813" width="15.453125" style="70" customWidth="1"/>
    <col min="2814" max="2814" width="15.453125" style="70" bestFit="1" customWidth="1"/>
    <col min="2815" max="2815" width="2.7265625" style="70" customWidth="1"/>
    <col min="2816" max="2816" width="9.1796875" style="70"/>
    <col min="2817" max="2817" width="35.453125" style="70" bestFit="1" customWidth="1"/>
    <col min="2818" max="2818" width="18.26953125" style="70" bestFit="1" customWidth="1"/>
    <col min="2819" max="2819" width="26.7265625" style="70" bestFit="1" customWidth="1"/>
    <col min="2820" max="2820" width="17.26953125" style="70" bestFit="1" customWidth="1"/>
    <col min="2821" max="2821" width="18" style="70" bestFit="1" customWidth="1"/>
    <col min="2822" max="2822" width="18.26953125" style="70" bestFit="1" customWidth="1"/>
    <col min="2823" max="2823" width="14.26953125" style="70" bestFit="1" customWidth="1"/>
    <col min="2824" max="3051" width="9.1796875" style="70"/>
    <col min="3052" max="3052" width="6" style="70" customWidth="1"/>
    <col min="3053" max="3053" width="11.26953125" style="70" customWidth="1"/>
    <col min="3054" max="3054" width="12.54296875" style="70" bestFit="1" customWidth="1"/>
    <col min="3055" max="3055" width="56.54296875" style="70" customWidth="1"/>
    <col min="3056" max="3056" width="4.54296875" style="70" customWidth="1"/>
    <col min="3057" max="3057" width="15.7265625" style="70" customWidth="1"/>
    <col min="3058" max="3066" width="16.7265625" style="70" customWidth="1"/>
    <col min="3067" max="3067" width="35.54296875" style="70" bestFit="1" customWidth="1"/>
    <col min="3068" max="3068" width="16.26953125" style="70" customWidth="1"/>
    <col min="3069" max="3069" width="15.453125" style="70" customWidth="1"/>
    <col min="3070" max="3070" width="15.453125" style="70" bestFit="1" customWidth="1"/>
    <col min="3071" max="3071" width="2.7265625" style="70" customWidth="1"/>
    <col min="3072" max="3072" width="9.1796875" style="70"/>
    <col min="3073" max="3073" width="35.453125" style="70" bestFit="1" customWidth="1"/>
    <col min="3074" max="3074" width="18.26953125" style="70" bestFit="1" customWidth="1"/>
    <col min="3075" max="3075" width="26.7265625" style="70" bestFit="1" customWidth="1"/>
    <col min="3076" max="3076" width="17.26953125" style="70" bestFit="1" customWidth="1"/>
    <col min="3077" max="3077" width="18" style="70" bestFit="1" customWidth="1"/>
    <col min="3078" max="3078" width="18.26953125" style="70" bestFit="1" customWidth="1"/>
    <col min="3079" max="3079" width="14.26953125" style="70" bestFit="1" customWidth="1"/>
    <col min="3080" max="3307" width="9.1796875" style="70"/>
    <col min="3308" max="3308" width="6" style="70" customWidth="1"/>
    <col min="3309" max="3309" width="11.26953125" style="70" customWidth="1"/>
    <col min="3310" max="3310" width="12.54296875" style="70" bestFit="1" customWidth="1"/>
    <col min="3311" max="3311" width="56.54296875" style="70" customWidth="1"/>
    <col min="3312" max="3312" width="4.54296875" style="70" customWidth="1"/>
    <col min="3313" max="3313" width="15.7265625" style="70" customWidth="1"/>
    <col min="3314" max="3322" width="16.7265625" style="70" customWidth="1"/>
    <col min="3323" max="3323" width="35.54296875" style="70" bestFit="1" customWidth="1"/>
    <col min="3324" max="3324" width="16.26953125" style="70" customWidth="1"/>
    <col min="3325" max="3325" width="15.453125" style="70" customWidth="1"/>
    <col min="3326" max="3326" width="15.453125" style="70" bestFit="1" customWidth="1"/>
    <col min="3327" max="3327" width="2.7265625" style="70" customWidth="1"/>
    <col min="3328" max="3328" width="9.1796875" style="70"/>
    <col min="3329" max="3329" width="35.453125" style="70" bestFit="1" customWidth="1"/>
    <col min="3330" max="3330" width="18.26953125" style="70" bestFit="1" customWidth="1"/>
    <col min="3331" max="3331" width="26.7265625" style="70" bestFit="1" customWidth="1"/>
    <col min="3332" max="3332" width="17.26953125" style="70" bestFit="1" customWidth="1"/>
    <col min="3333" max="3333" width="18" style="70" bestFit="1" customWidth="1"/>
    <col min="3334" max="3334" width="18.26953125" style="70" bestFit="1" customWidth="1"/>
    <col min="3335" max="3335" width="14.26953125" style="70" bestFit="1" customWidth="1"/>
    <col min="3336" max="3563" width="9.1796875" style="70"/>
    <col min="3564" max="3564" width="6" style="70" customWidth="1"/>
    <col min="3565" max="3565" width="11.26953125" style="70" customWidth="1"/>
    <col min="3566" max="3566" width="12.54296875" style="70" bestFit="1" customWidth="1"/>
    <col min="3567" max="3567" width="56.54296875" style="70" customWidth="1"/>
    <col min="3568" max="3568" width="4.54296875" style="70" customWidth="1"/>
    <col min="3569" max="3569" width="15.7265625" style="70" customWidth="1"/>
    <col min="3570" max="3578" width="16.7265625" style="70" customWidth="1"/>
    <col min="3579" max="3579" width="35.54296875" style="70" bestFit="1" customWidth="1"/>
    <col min="3580" max="3580" width="16.26953125" style="70" customWidth="1"/>
    <col min="3581" max="3581" width="15.453125" style="70" customWidth="1"/>
    <col min="3582" max="3582" width="15.453125" style="70" bestFit="1" customWidth="1"/>
    <col min="3583" max="3583" width="2.7265625" style="70" customWidth="1"/>
    <col min="3584" max="3584" width="9.1796875" style="70"/>
    <col min="3585" max="3585" width="35.453125" style="70" bestFit="1" customWidth="1"/>
    <col min="3586" max="3586" width="18.26953125" style="70" bestFit="1" customWidth="1"/>
    <col min="3587" max="3587" width="26.7265625" style="70" bestFit="1" customWidth="1"/>
    <col min="3588" max="3588" width="17.26953125" style="70" bestFit="1" customWidth="1"/>
    <col min="3589" max="3589" width="18" style="70" bestFit="1" customWidth="1"/>
    <col min="3590" max="3590" width="18.26953125" style="70" bestFit="1" customWidth="1"/>
    <col min="3591" max="3591" width="14.26953125" style="70" bestFit="1" customWidth="1"/>
    <col min="3592" max="3819" width="9.1796875" style="70"/>
    <col min="3820" max="3820" width="6" style="70" customWidth="1"/>
    <col min="3821" max="3821" width="11.26953125" style="70" customWidth="1"/>
    <col min="3822" max="3822" width="12.54296875" style="70" bestFit="1" customWidth="1"/>
    <col min="3823" max="3823" width="56.54296875" style="70" customWidth="1"/>
    <col min="3824" max="3824" width="4.54296875" style="70" customWidth="1"/>
    <col min="3825" max="3825" width="15.7265625" style="70" customWidth="1"/>
    <col min="3826" max="3834" width="16.7265625" style="70" customWidth="1"/>
    <col min="3835" max="3835" width="35.54296875" style="70" bestFit="1" customWidth="1"/>
    <col min="3836" max="3836" width="16.26953125" style="70" customWidth="1"/>
    <col min="3837" max="3837" width="15.453125" style="70" customWidth="1"/>
    <col min="3838" max="3838" width="15.453125" style="70" bestFit="1" customWidth="1"/>
    <col min="3839" max="3839" width="2.7265625" style="70" customWidth="1"/>
    <col min="3840" max="3840" width="9.1796875" style="70"/>
    <col min="3841" max="3841" width="35.453125" style="70" bestFit="1" customWidth="1"/>
    <col min="3842" max="3842" width="18.26953125" style="70" bestFit="1" customWidth="1"/>
    <col min="3843" max="3843" width="26.7265625" style="70" bestFit="1" customWidth="1"/>
    <col min="3844" max="3844" width="17.26953125" style="70" bestFit="1" customWidth="1"/>
    <col min="3845" max="3845" width="18" style="70" bestFit="1" customWidth="1"/>
    <col min="3846" max="3846" width="18.26953125" style="70" bestFit="1" customWidth="1"/>
    <col min="3847" max="3847" width="14.26953125" style="70" bestFit="1" customWidth="1"/>
    <col min="3848" max="4075" width="9.1796875" style="70"/>
    <col min="4076" max="4076" width="6" style="70" customWidth="1"/>
    <col min="4077" max="4077" width="11.26953125" style="70" customWidth="1"/>
    <col min="4078" max="4078" width="12.54296875" style="70" bestFit="1" customWidth="1"/>
    <col min="4079" max="4079" width="56.54296875" style="70" customWidth="1"/>
    <col min="4080" max="4080" width="4.54296875" style="70" customWidth="1"/>
    <col min="4081" max="4081" width="15.7265625" style="70" customWidth="1"/>
    <col min="4082" max="4090" width="16.7265625" style="70" customWidth="1"/>
    <col min="4091" max="4091" width="35.54296875" style="70" bestFit="1" customWidth="1"/>
    <col min="4092" max="4092" width="16.26953125" style="70" customWidth="1"/>
    <col min="4093" max="4093" width="15.453125" style="70" customWidth="1"/>
    <col min="4094" max="4094" width="15.453125" style="70" bestFit="1" customWidth="1"/>
    <col min="4095" max="4095" width="2.7265625" style="70" customWidth="1"/>
    <col min="4096" max="4096" width="9.1796875" style="70"/>
    <col min="4097" max="4097" width="35.453125" style="70" bestFit="1" customWidth="1"/>
    <col min="4098" max="4098" width="18.26953125" style="70" bestFit="1" customWidth="1"/>
    <col min="4099" max="4099" width="26.7265625" style="70" bestFit="1" customWidth="1"/>
    <col min="4100" max="4100" width="17.26953125" style="70" bestFit="1" customWidth="1"/>
    <col min="4101" max="4101" width="18" style="70" bestFit="1" customWidth="1"/>
    <col min="4102" max="4102" width="18.26953125" style="70" bestFit="1" customWidth="1"/>
    <col min="4103" max="4103" width="14.26953125" style="70" bestFit="1" customWidth="1"/>
    <col min="4104" max="4331" width="9.1796875" style="70"/>
    <col min="4332" max="4332" width="6" style="70" customWidth="1"/>
    <col min="4333" max="4333" width="11.26953125" style="70" customWidth="1"/>
    <col min="4334" max="4334" width="12.54296875" style="70" bestFit="1" customWidth="1"/>
    <col min="4335" max="4335" width="56.54296875" style="70" customWidth="1"/>
    <col min="4336" max="4336" width="4.54296875" style="70" customWidth="1"/>
    <col min="4337" max="4337" width="15.7265625" style="70" customWidth="1"/>
    <col min="4338" max="4346" width="16.7265625" style="70" customWidth="1"/>
    <col min="4347" max="4347" width="35.54296875" style="70" bestFit="1" customWidth="1"/>
    <col min="4348" max="4348" width="16.26953125" style="70" customWidth="1"/>
    <col min="4349" max="4349" width="15.453125" style="70" customWidth="1"/>
    <col min="4350" max="4350" width="15.453125" style="70" bestFit="1" customWidth="1"/>
    <col min="4351" max="4351" width="2.7265625" style="70" customWidth="1"/>
    <col min="4352" max="4352" width="9.1796875" style="70"/>
    <col min="4353" max="4353" width="35.453125" style="70" bestFit="1" customWidth="1"/>
    <col min="4354" max="4354" width="18.26953125" style="70" bestFit="1" customWidth="1"/>
    <col min="4355" max="4355" width="26.7265625" style="70" bestFit="1" customWidth="1"/>
    <col min="4356" max="4356" width="17.26953125" style="70" bestFit="1" customWidth="1"/>
    <col min="4357" max="4357" width="18" style="70" bestFit="1" customWidth="1"/>
    <col min="4358" max="4358" width="18.26953125" style="70" bestFit="1" customWidth="1"/>
    <col min="4359" max="4359" width="14.26953125" style="70" bestFit="1" customWidth="1"/>
    <col min="4360" max="4587" width="9.1796875" style="70"/>
    <col min="4588" max="4588" width="6" style="70" customWidth="1"/>
    <col min="4589" max="4589" width="11.26953125" style="70" customWidth="1"/>
    <col min="4590" max="4590" width="12.54296875" style="70" bestFit="1" customWidth="1"/>
    <col min="4591" max="4591" width="56.54296875" style="70" customWidth="1"/>
    <col min="4592" max="4592" width="4.54296875" style="70" customWidth="1"/>
    <col min="4593" max="4593" width="15.7265625" style="70" customWidth="1"/>
    <col min="4594" max="4602" width="16.7265625" style="70" customWidth="1"/>
    <col min="4603" max="4603" width="35.54296875" style="70" bestFit="1" customWidth="1"/>
    <col min="4604" max="4604" width="16.26953125" style="70" customWidth="1"/>
    <col min="4605" max="4605" width="15.453125" style="70" customWidth="1"/>
    <col min="4606" max="4606" width="15.453125" style="70" bestFit="1" customWidth="1"/>
    <col min="4607" max="4607" width="2.7265625" style="70" customWidth="1"/>
    <col min="4608" max="4608" width="9.1796875" style="70"/>
    <col min="4609" max="4609" width="35.453125" style="70" bestFit="1" customWidth="1"/>
    <col min="4610" max="4610" width="18.26953125" style="70" bestFit="1" customWidth="1"/>
    <col min="4611" max="4611" width="26.7265625" style="70" bestFit="1" customWidth="1"/>
    <col min="4612" max="4612" width="17.26953125" style="70" bestFit="1" customWidth="1"/>
    <col min="4613" max="4613" width="18" style="70" bestFit="1" customWidth="1"/>
    <col min="4614" max="4614" width="18.26953125" style="70" bestFit="1" customWidth="1"/>
    <col min="4615" max="4615" width="14.26953125" style="70" bestFit="1" customWidth="1"/>
    <col min="4616" max="4843" width="9.1796875" style="70"/>
    <col min="4844" max="4844" width="6" style="70" customWidth="1"/>
    <col min="4845" max="4845" width="11.26953125" style="70" customWidth="1"/>
    <col min="4846" max="4846" width="12.54296875" style="70" bestFit="1" customWidth="1"/>
    <col min="4847" max="4847" width="56.54296875" style="70" customWidth="1"/>
    <col min="4848" max="4848" width="4.54296875" style="70" customWidth="1"/>
    <col min="4849" max="4849" width="15.7265625" style="70" customWidth="1"/>
    <col min="4850" max="4858" width="16.7265625" style="70" customWidth="1"/>
    <col min="4859" max="4859" width="35.54296875" style="70" bestFit="1" customWidth="1"/>
    <col min="4860" max="4860" width="16.26953125" style="70" customWidth="1"/>
    <col min="4861" max="4861" width="15.453125" style="70" customWidth="1"/>
    <col min="4862" max="4862" width="15.453125" style="70" bestFit="1" customWidth="1"/>
    <col min="4863" max="4863" width="2.7265625" style="70" customWidth="1"/>
    <col min="4864" max="4864" width="9.1796875" style="70"/>
    <col min="4865" max="4865" width="35.453125" style="70" bestFit="1" customWidth="1"/>
    <col min="4866" max="4866" width="18.26953125" style="70" bestFit="1" customWidth="1"/>
    <col min="4867" max="4867" width="26.7265625" style="70" bestFit="1" customWidth="1"/>
    <col min="4868" max="4868" width="17.26953125" style="70" bestFit="1" customWidth="1"/>
    <col min="4869" max="4869" width="18" style="70" bestFit="1" customWidth="1"/>
    <col min="4870" max="4870" width="18.26953125" style="70" bestFit="1" customWidth="1"/>
    <col min="4871" max="4871" width="14.26953125" style="70" bestFit="1" customWidth="1"/>
    <col min="4872" max="5099" width="9.1796875" style="70"/>
    <col min="5100" max="5100" width="6" style="70" customWidth="1"/>
    <col min="5101" max="5101" width="11.26953125" style="70" customWidth="1"/>
    <col min="5102" max="5102" width="12.54296875" style="70" bestFit="1" customWidth="1"/>
    <col min="5103" max="5103" width="56.54296875" style="70" customWidth="1"/>
    <col min="5104" max="5104" width="4.54296875" style="70" customWidth="1"/>
    <col min="5105" max="5105" width="15.7265625" style="70" customWidth="1"/>
    <col min="5106" max="5114" width="16.7265625" style="70" customWidth="1"/>
    <col min="5115" max="5115" width="35.54296875" style="70" bestFit="1" customWidth="1"/>
    <col min="5116" max="5116" width="16.26953125" style="70" customWidth="1"/>
    <col min="5117" max="5117" width="15.453125" style="70" customWidth="1"/>
    <col min="5118" max="5118" width="15.453125" style="70" bestFit="1" customWidth="1"/>
    <col min="5119" max="5119" width="2.7265625" style="70" customWidth="1"/>
    <col min="5120" max="5120" width="9.1796875" style="70"/>
    <col min="5121" max="5121" width="35.453125" style="70" bestFit="1" customWidth="1"/>
    <col min="5122" max="5122" width="18.26953125" style="70" bestFit="1" customWidth="1"/>
    <col min="5123" max="5123" width="26.7265625" style="70" bestFit="1" customWidth="1"/>
    <col min="5124" max="5124" width="17.26953125" style="70" bestFit="1" customWidth="1"/>
    <col min="5125" max="5125" width="18" style="70" bestFit="1" customWidth="1"/>
    <col min="5126" max="5126" width="18.26953125" style="70" bestFit="1" customWidth="1"/>
    <col min="5127" max="5127" width="14.26953125" style="70" bestFit="1" customWidth="1"/>
    <col min="5128" max="5355" width="9.1796875" style="70"/>
    <col min="5356" max="5356" width="6" style="70" customWidth="1"/>
    <col min="5357" max="5357" width="11.26953125" style="70" customWidth="1"/>
    <col min="5358" max="5358" width="12.54296875" style="70" bestFit="1" customWidth="1"/>
    <col min="5359" max="5359" width="56.54296875" style="70" customWidth="1"/>
    <col min="5360" max="5360" width="4.54296875" style="70" customWidth="1"/>
    <col min="5361" max="5361" width="15.7265625" style="70" customWidth="1"/>
    <col min="5362" max="5370" width="16.7265625" style="70" customWidth="1"/>
    <col min="5371" max="5371" width="35.54296875" style="70" bestFit="1" customWidth="1"/>
    <col min="5372" max="5372" width="16.26953125" style="70" customWidth="1"/>
    <col min="5373" max="5373" width="15.453125" style="70" customWidth="1"/>
    <col min="5374" max="5374" width="15.453125" style="70" bestFit="1" customWidth="1"/>
    <col min="5375" max="5375" width="2.7265625" style="70" customWidth="1"/>
    <col min="5376" max="5376" width="9.1796875" style="70"/>
    <col min="5377" max="5377" width="35.453125" style="70" bestFit="1" customWidth="1"/>
    <col min="5378" max="5378" width="18.26953125" style="70" bestFit="1" customWidth="1"/>
    <col min="5379" max="5379" width="26.7265625" style="70" bestFit="1" customWidth="1"/>
    <col min="5380" max="5380" width="17.26953125" style="70" bestFit="1" customWidth="1"/>
    <col min="5381" max="5381" width="18" style="70" bestFit="1" customWidth="1"/>
    <col min="5382" max="5382" width="18.26953125" style="70" bestFit="1" customWidth="1"/>
    <col min="5383" max="5383" width="14.26953125" style="70" bestFit="1" customWidth="1"/>
    <col min="5384" max="5611" width="9.1796875" style="70"/>
    <col min="5612" max="5612" width="6" style="70" customWidth="1"/>
    <col min="5613" max="5613" width="11.26953125" style="70" customWidth="1"/>
    <col min="5614" max="5614" width="12.54296875" style="70" bestFit="1" customWidth="1"/>
    <col min="5615" max="5615" width="56.54296875" style="70" customWidth="1"/>
    <col min="5616" max="5616" width="4.54296875" style="70" customWidth="1"/>
    <col min="5617" max="5617" width="15.7265625" style="70" customWidth="1"/>
    <col min="5618" max="5626" width="16.7265625" style="70" customWidth="1"/>
    <col min="5627" max="5627" width="35.54296875" style="70" bestFit="1" customWidth="1"/>
    <col min="5628" max="5628" width="16.26953125" style="70" customWidth="1"/>
    <col min="5629" max="5629" width="15.453125" style="70" customWidth="1"/>
    <col min="5630" max="5630" width="15.453125" style="70" bestFit="1" customWidth="1"/>
    <col min="5631" max="5631" width="2.7265625" style="70" customWidth="1"/>
    <col min="5632" max="5632" width="9.1796875" style="70"/>
    <col min="5633" max="5633" width="35.453125" style="70" bestFit="1" customWidth="1"/>
    <col min="5634" max="5634" width="18.26953125" style="70" bestFit="1" customWidth="1"/>
    <col min="5635" max="5635" width="26.7265625" style="70" bestFit="1" customWidth="1"/>
    <col min="5636" max="5636" width="17.26953125" style="70" bestFit="1" customWidth="1"/>
    <col min="5637" max="5637" width="18" style="70" bestFit="1" customWidth="1"/>
    <col min="5638" max="5638" width="18.26953125" style="70" bestFit="1" customWidth="1"/>
    <col min="5639" max="5639" width="14.26953125" style="70" bestFit="1" customWidth="1"/>
    <col min="5640" max="5867" width="9.1796875" style="70"/>
    <col min="5868" max="5868" width="6" style="70" customWidth="1"/>
    <col min="5869" max="5869" width="11.26953125" style="70" customWidth="1"/>
    <col min="5870" max="5870" width="12.54296875" style="70" bestFit="1" customWidth="1"/>
    <col min="5871" max="5871" width="56.54296875" style="70" customWidth="1"/>
    <col min="5872" max="5872" width="4.54296875" style="70" customWidth="1"/>
    <col min="5873" max="5873" width="15.7265625" style="70" customWidth="1"/>
    <col min="5874" max="5882" width="16.7265625" style="70" customWidth="1"/>
    <col min="5883" max="5883" width="35.54296875" style="70" bestFit="1" customWidth="1"/>
    <col min="5884" max="5884" width="16.26953125" style="70" customWidth="1"/>
    <col min="5885" max="5885" width="15.453125" style="70" customWidth="1"/>
    <col min="5886" max="5886" width="15.453125" style="70" bestFit="1" customWidth="1"/>
    <col min="5887" max="5887" width="2.7265625" style="70" customWidth="1"/>
    <col min="5888" max="5888" width="9.1796875" style="70"/>
    <col min="5889" max="5889" width="35.453125" style="70" bestFit="1" customWidth="1"/>
    <col min="5890" max="5890" width="18.26953125" style="70" bestFit="1" customWidth="1"/>
    <col min="5891" max="5891" width="26.7265625" style="70" bestFit="1" customWidth="1"/>
    <col min="5892" max="5892" width="17.26953125" style="70" bestFit="1" customWidth="1"/>
    <col min="5893" max="5893" width="18" style="70" bestFit="1" customWidth="1"/>
    <col min="5894" max="5894" width="18.26953125" style="70" bestFit="1" customWidth="1"/>
    <col min="5895" max="5895" width="14.26953125" style="70" bestFit="1" customWidth="1"/>
    <col min="5896" max="6123" width="9.1796875" style="70"/>
    <col min="6124" max="6124" width="6" style="70" customWidth="1"/>
    <col min="6125" max="6125" width="11.26953125" style="70" customWidth="1"/>
    <col min="6126" max="6126" width="12.54296875" style="70" bestFit="1" customWidth="1"/>
    <col min="6127" max="6127" width="56.54296875" style="70" customWidth="1"/>
    <col min="6128" max="6128" width="4.54296875" style="70" customWidth="1"/>
    <col min="6129" max="6129" width="15.7265625" style="70" customWidth="1"/>
    <col min="6130" max="6138" width="16.7265625" style="70" customWidth="1"/>
    <col min="6139" max="6139" width="35.54296875" style="70" bestFit="1" customWidth="1"/>
    <col min="6140" max="6140" width="16.26953125" style="70" customWidth="1"/>
    <col min="6141" max="6141" width="15.453125" style="70" customWidth="1"/>
    <col min="6142" max="6142" width="15.453125" style="70" bestFit="1" customWidth="1"/>
    <col min="6143" max="6143" width="2.7265625" style="70" customWidth="1"/>
    <col min="6144" max="6144" width="9.1796875" style="70"/>
    <col min="6145" max="6145" width="35.453125" style="70" bestFit="1" customWidth="1"/>
    <col min="6146" max="6146" width="18.26953125" style="70" bestFit="1" customWidth="1"/>
    <col min="6147" max="6147" width="26.7265625" style="70" bestFit="1" customWidth="1"/>
    <col min="6148" max="6148" width="17.26953125" style="70" bestFit="1" customWidth="1"/>
    <col min="6149" max="6149" width="18" style="70" bestFit="1" customWidth="1"/>
    <col min="6150" max="6150" width="18.26953125" style="70" bestFit="1" customWidth="1"/>
    <col min="6151" max="6151" width="14.26953125" style="70" bestFit="1" customWidth="1"/>
    <col min="6152" max="6379" width="9.1796875" style="70"/>
    <col min="6380" max="6380" width="6" style="70" customWidth="1"/>
    <col min="6381" max="6381" width="11.26953125" style="70" customWidth="1"/>
    <col min="6382" max="6382" width="12.54296875" style="70" bestFit="1" customWidth="1"/>
    <col min="6383" max="6383" width="56.54296875" style="70" customWidth="1"/>
    <col min="6384" max="6384" width="4.54296875" style="70" customWidth="1"/>
    <col min="6385" max="6385" width="15.7265625" style="70" customWidth="1"/>
    <col min="6386" max="6394" width="16.7265625" style="70" customWidth="1"/>
    <col min="6395" max="6395" width="35.54296875" style="70" bestFit="1" customWidth="1"/>
    <col min="6396" max="6396" width="16.26953125" style="70" customWidth="1"/>
    <col min="6397" max="6397" width="15.453125" style="70" customWidth="1"/>
    <col min="6398" max="6398" width="15.453125" style="70" bestFit="1" customWidth="1"/>
    <col min="6399" max="6399" width="2.7265625" style="70" customWidth="1"/>
    <col min="6400" max="6400" width="9.1796875" style="70"/>
    <col min="6401" max="6401" width="35.453125" style="70" bestFit="1" customWidth="1"/>
    <col min="6402" max="6402" width="18.26953125" style="70" bestFit="1" customWidth="1"/>
    <col min="6403" max="6403" width="26.7265625" style="70" bestFit="1" customWidth="1"/>
    <col min="6404" max="6404" width="17.26953125" style="70" bestFit="1" customWidth="1"/>
    <col min="6405" max="6405" width="18" style="70" bestFit="1" customWidth="1"/>
    <col min="6406" max="6406" width="18.26953125" style="70" bestFit="1" customWidth="1"/>
    <col min="6407" max="6407" width="14.26953125" style="70" bestFit="1" customWidth="1"/>
    <col min="6408" max="6635" width="9.1796875" style="70"/>
    <col min="6636" max="6636" width="6" style="70" customWidth="1"/>
    <col min="6637" max="6637" width="11.26953125" style="70" customWidth="1"/>
    <col min="6638" max="6638" width="12.54296875" style="70" bestFit="1" customWidth="1"/>
    <col min="6639" max="6639" width="56.54296875" style="70" customWidth="1"/>
    <col min="6640" max="6640" width="4.54296875" style="70" customWidth="1"/>
    <col min="6641" max="6641" width="15.7265625" style="70" customWidth="1"/>
    <col min="6642" max="6650" width="16.7265625" style="70" customWidth="1"/>
    <col min="6651" max="6651" width="35.54296875" style="70" bestFit="1" customWidth="1"/>
    <col min="6652" max="6652" width="16.26953125" style="70" customWidth="1"/>
    <col min="6653" max="6653" width="15.453125" style="70" customWidth="1"/>
    <col min="6654" max="6654" width="15.453125" style="70" bestFit="1" customWidth="1"/>
    <col min="6655" max="6655" width="2.7265625" style="70" customWidth="1"/>
    <col min="6656" max="6656" width="9.1796875" style="70"/>
    <col min="6657" max="6657" width="35.453125" style="70" bestFit="1" customWidth="1"/>
    <col min="6658" max="6658" width="18.26953125" style="70" bestFit="1" customWidth="1"/>
    <col min="6659" max="6659" width="26.7265625" style="70" bestFit="1" customWidth="1"/>
    <col min="6660" max="6660" width="17.26953125" style="70" bestFit="1" customWidth="1"/>
    <col min="6661" max="6661" width="18" style="70" bestFit="1" customWidth="1"/>
    <col min="6662" max="6662" width="18.26953125" style="70" bestFit="1" customWidth="1"/>
    <col min="6663" max="6663" width="14.26953125" style="70" bestFit="1" customWidth="1"/>
    <col min="6664" max="6891" width="9.1796875" style="70"/>
    <col min="6892" max="6892" width="6" style="70" customWidth="1"/>
    <col min="6893" max="6893" width="11.26953125" style="70" customWidth="1"/>
    <col min="6894" max="6894" width="12.54296875" style="70" bestFit="1" customWidth="1"/>
    <col min="6895" max="6895" width="56.54296875" style="70" customWidth="1"/>
    <col min="6896" max="6896" width="4.54296875" style="70" customWidth="1"/>
    <col min="6897" max="6897" width="15.7265625" style="70" customWidth="1"/>
    <col min="6898" max="6906" width="16.7265625" style="70" customWidth="1"/>
    <col min="6907" max="6907" width="35.54296875" style="70" bestFit="1" customWidth="1"/>
    <col min="6908" max="6908" width="16.26953125" style="70" customWidth="1"/>
    <col min="6909" max="6909" width="15.453125" style="70" customWidth="1"/>
    <col min="6910" max="6910" width="15.453125" style="70" bestFit="1" customWidth="1"/>
    <col min="6911" max="6911" width="2.7265625" style="70" customWidth="1"/>
    <col min="6912" max="6912" width="9.1796875" style="70"/>
    <col min="6913" max="6913" width="35.453125" style="70" bestFit="1" customWidth="1"/>
    <col min="6914" max="6914" width="18.26953125" style="70" bestFit="1" customWidth="1"/>
    <col min="6915" max="6915" width="26.7265625" style="70" bestFit="1" customWidth="1"/>
    <col min="6916" max="6916" width="17.26953125" style="70" bestFit="1" customWidth="1"/>
    <col min="6917" max="6917" width="18" style="70" bestFit="1" customWidth="1"/>
    <col min="6918" max="6918" width="18.26953125" style="70" bestFit="1" customWidth="1"/>
    <col min="6919" max="6919" width="14.26953125" style="70" bestFit="1" customWidth="1"/>
    <col min="6920" max="7147" width="9.1796875" style="70"/>
    <col min="7148" max="7148" width="6" style="70" customWidth="1"/>
    <col min="7149" max="7149" width="11.26953125" style="70" customWidth="1"/>
    <col min="7150" max="7150" width="12.54296875" style="70" bestFit="1" customWidth="1"/>
    <col min="7151" max="7151" width="56.54296875" style="70" customWidth="1"/>
    <col min="7152" max="7152" width="4.54296875" style="70" customWidth="1"/>
    <col min="7153" max="7153" width="15.7265625" style="70" customWidth="1"/>
    <col min="7154" max="7162" width="16.7265625" style="70" customWidth="1"/>
    <col min="7163" max="7163" width="35.54296875" style="70" bestFit="1" customWidth="1"/>
    <col min="7164" max="7164" width="16.26953125" style="70" customWidth="1"/>
    <col min="7165" max="7165" width="15.453125" style="70" customWidth="1"/>
    <col min="7166" max="7166" width="15.453125" style="70" bestFit="1" customWidth="1"/>
    <col min="7167" max="7167" width="2.7265625" style="70" customWidth="1"/>
    <col min="7168" max="7168" width="9.1796875" style="70"/>
    <col min="7169" max="7169" width="35.453125" style="70" bestFit="1" customWidth="1"/>
    <col min="7170" max="7170" width="18.26953125" style="70" bestFit="1" customWidth="1"/>
    <col min="7171" max="7171" width="26.7265625" style="70" bestFit="1" customWidth="1"/>
    <col min="7172" max="7172" width="17.26953125" style="70" bestFit="1" customWidth="1"/>
    <col min="7173" max="7173" width="18" style="70" bestFit="1" customWidth="1"/>
    <col min="7174" max="7174" width="18.26953125" style="70" bestFit="1" customWidth="1"/>
    <col min="7175" max="7175" width="14.26953125" style="70" bestFit="1" customWidth="1"/>
    <col min="7176" max="7403" width="9.1796875" style="70"/>
    <col min="7404" max="7404" width="6" style="70" customWidth="1"/>
    <col min="7405" max="7405" width="11.26953125" style="70" customWidth="1"/>
    <col min="7406" max="7406" width="12.54296875" style="70" bestFit="1" customWidth="1"/>
    <col min="7407" max="7407" width="56.54296875" style="70" customWidth="1"/>
    <col min="7408" max="7408" width="4.54296875" style="70" customWidth="1"/>
    <col min="7409" max="7409" width="15.7265625" style="70" customWidth="1"/>
    <col min="7410" max="7418" width="16.7265625" style="70" customWidth="1"/>
    <col min="7419" max="7419" width="35.54296875" style="70" bestFit="1" customWidth="1"/>
    <col min="7420" max="7420" width="16.26953125" style="70" customWidth="1"/>
    <col min="7421" max="7421" width="15.453125" style="70" customWidth="1"/>
    <col min="7422" max="7422" width="15.453125" style="70" bestFit="1" customWidth="1"/>
    <col min="7423" max="7423" width="2.7265625" style="70" customWidth="1"/>
    <col min="7424" max="7424" width="9.1796875" style="70"/>
    <col min="7425" max="7425" width="35.453125" style="70" bestFit="1" customWidth="1"/>
    <col min="7426" max="7426" width="18.26953125" style="70" bestFit="1" customWidth="1"/>
    <col min="7427" max="7427" width="26.7265625" style="70" bestFit="1" customWidth="1"/>
    <col min="7428" max="7428" width="17.26953125" style="70" bestFit="1" customWidth="1"/>
    <col min="7429" max="7429" width="18" style="70" bestFit="1" customWidth="1"/>
    <col min="7430" max="7430" width="18.26953125" style="70" bestFit="1" customWidth="1"/>
    <col min="7431" max="7431" width="14.26953125" style="70" bestFit="1" customWidth="1"/>
    <col min="7432" max="7659" width="9.1796875" style="70"/>
    <col min="7660" max="7660" width="6" style="70" customWidth="1"/>
    <col min="7661" max="7661" width="11.26953125" style="70" customWidth="1"/>
    <col min="7662" max="7662" width="12.54296875" style="70" bestFit="1" customWidth="1"/>
    <col min="7663" max="7663" width="56.54296875" style="70" customWidth="1"/>
    <col min="7664" max="7664" width="4.54296875" style="70" customWidth="1"/>
    <col min="7665" max="7665" width="15.7265625" style="70" customWidth="1"/>
    <col min="7666" max="7674" width="16.7265625" style="70" customWidth="1"/>
    <col min="7675" max="7675" width="35.54296875" style="70" bestFit="1" customWidth="1"/>
    <col min="7676" max="7676" width="16.26953125" style="70" customWidth="1"/>
    <col min="7677" max="7677" width="15.453125" style="70" customWidth="1"/>
    <col min="7678" max="7678" width="15.453125" style="70" bestFit="1" customWidth="1"/>
    <col min="7679" max="7679" width="2.7265625" style="70" customWidth="1"/>
    <col min="7680" max="7680" width="9.1796875" style="70"/>
    <col min="7681" max="7681" width="35.453125" style="70" bestFit="1" customWidth="1"/>
    <col min="7682" max="7682" width="18.26953125" style="70" bestFit="1" customWidth="1"/>
    <col min="7683" max="7683" width="26.7265625" style="70" bestFit="1" customWidth="1"/>
    <col min="7684" max="7684" width="17.26953125" style="70" bestFit="1" customWidth="1"/>
    <col min="7685" max="7685" width="18" style="70" bestFit="1" customWidth="1"/>
    <col min="7686" max="7686" width="18.26953125" style="70" bestFit="1" customWidth="1"/>
    <col min="7687" max="7687" width="14.26953125" style="70" bestFit="1" customWidth="1"/>
    <col min="7688" max="7915" width="9.1796875" style="70"/>
    <col min="7916" max="7916" width="6" style="70" customWidth="1"/>
    <col min="7917" max="7917" width="11.26953125" style="70" customWidth="1"/>
    <col min="7918" max="7918" width="12.54296875" style="70" bestFit="1" customWidth="1"/>
    <col min="7919" max="7919" width="56.54296875" style="70" customWidth="1"/>
    <col min="7920" max="7920" width="4.54296875" style="70" customWidth="1"/>
    <col min="7921" max="7921" width="15.7265625" style="70" customWidth="1"/>
    <col min="7922" max="7930" width="16.7265625" style="70" customWidth="1"/>
    <col min="7931" max="7931" width="35.54296875" style="70" bestFit="1" customWidth="1"/>
    <col min="7932" max="7932" width="16.26953125" style="70" customWidth="1"/>
    <col min="7933" max="7933" width="15.453125" style="70" customWidth="1"/>
    <col min="7934" max="7934" width="15.453125" style="70" bestFit="1" customWidth="1"/>
    <col min="7935" max="7935" width="2.7265625" style="70" customWidth="1"/>
    <col min="7936" max="7936" width="9.1796875" style="70"/>
    <col min="7937" max="7937" width="35.453125" style="70" bestFit="1" customWidth="1"/>
    <col min="7938" max="7938" width="18.26953125" style="70" bestFit="1" customWidth="1"/>
    <col min="7939" max="7939" width="26.7265625" style="70" bestFit="1" customWidth="1"/>
    <col min="7940" max="7940" width="17.26953125" style="70" bestFit="1" customWidth="1"/>
    <col min="7941" max="7941" width="18" style="70" bestFit="1" customWidth="1"/>
    <col min="7942" max="7942" width="18.26953125" style="70" bestFit="1" customWidth="1"/>
    <col min="7943" max="7943" width="14.26953125" style="70" bestFit="1" customWidth="1"/>
    <col min="7944" max="8171" width="9.1796875" style="70"/>
    <col min="8172" max="8172" width="6" style="70" customWidth="1"/>
    <col min="8173" max="8173" width="11.26953125" style="70" customWidth="1"/>
    <col min="8174" max="8174" width="12.54296875" style="70" bestFit="1" customWidth="1"/>
    <col min="8175" max="8175" width="56.54296875" style="70" customWidth="1"/>
    <col min="8176" max="8176" width="4.54296875" style="70" customWidth="1"/>
    <col min="8177" max="8177" width="15.7265625" style="70" customWidth="1"/>
    <col min="8178" max="8186" width="16.7265625" style="70" customWidth="1"/>
    <col min="8187" max="8187" width="35.54296875" style="70" bestFit="1" customWidth="1"/>
    <col min="8188" max="8188" width="16.26953125" style="70" customWidth="1"/>
    <col min="8189" max="8189" width="15.453125" style="70" customWidth="1"/>
    <col min="8190" max="8190" width="15.453125" style="70" bestFit="1" customWidth="1"/>
    <col min="8191" max="8191" width="2.7265625" style="70" customWidth="1"/>
    <col min="8192" max="8192" width="9.1796875" style="70"/>
    <col min="8193" max="8193" width="35.453125" style="70" bestFit="1" customWidth="1"/>
    <col min="8194" max="8194" width="18.26953125" style="70" bestFit="1" customWidth="1"/>
    <col min="8195" max="8195" width="26.7265625" style="70" bestFit="1" customWidth="1"/>
    <col min="8196" max="8196" width="17.26953125" style="70" bestFit="1" customWidth="1"/>
    <col min="8197" max="8197" width="18" style="70" bestFit="1" customWidth="1"/>
    <col min="8198" max="8198" width="18.26953125" style="70" bestFit="1" customWidth="1"/>
    <col min="8199" max="8199" width="14.26953125" style="70" bestFit="1" customWidth="1"/>
    <col min="8200" max="8427" width="9.1796875" style="70"/>
    <col min="8428" max="8428" width="6" style="70" customWidth="1"/>
    <col min="8429" max="8429" width="11.26953125" style="70" customWidth="1"/>
    <col min="8430" max="8430" width="12.54296875" style="70" bestFit="1" customWidth="1"/>
    <col min="8431" max="8431" width="56.54296875" style="70" customWidth="1"/>
    <col min="8432" max="8432" width="4.54296875" style="70" customWidth="1"/>
    <col min="8433" max="8433" width="15.7265625" style="70" customWidth="1"/>
    <col min="8434" max="8442" width="16.7265625" style="70" customWidth="1"/>
    <col min="8443" max="8443" width="35.54296875" style="70" bestFit="1" customWidth="1"/>
    <col min="8444" max="8444" width="16.26953125" style="70" customWidth="1"/>
    <col min="8445" max="8445" width="15.453125" style="70" customWidth="1"/>
    <col min="8446" max="8446" width="15.453125" style="70" bestFit="1" customWidth="1"/>
    <col min="8447" max="8447" width="2.7265625" style="70" customWidth="1"/>
    <col min="8448" max="8448" width="9.1796875" style="70"/>
    <col min="8449" max="8449" width="35.453125" style="70" bestFit="1" customWidth="1"/>
    <col min="8450" max="8450" width="18.26953125" style="70" bestFit="1" customWidth="1"/>
    <col min="8451" max="8451" width="26.7265625" style="70" bestFit="1" customWidth="1"/>
    <col min="8452" max="8452" width="17.26953125" style="70" bestFit="1" customWidth="1"/>
    <col min="8453" max="8453" width="18" style="70" bestFit="1" customWidth="1"/>
    <col min="8454" max="8454" width="18.26953125" style="70" bestFit="1" customWidth="1"/>
    <col min="8455" max="8455" width="14.26953125" style="70" bestFit="1" customWidth="1"/>
    <col min="8456" max="8683" width="9.1796875" style="70"/>
    <col min="8684" max="8684" width="6" style="70" customWidth="1"/>
    <col min="8685" max="8685" width="11.26953125" style="70" customWidth="1"/>
    <col min="8686" max="8686" width="12.54296875" style="70" bestFit="1" customWidth="1"/>
    <col min="8687" max="8687" width="56.54296875" style="70" customWidth="1"/>
    <col min="8688" max="8688" width="4.54296875" style="70" customWidth="1"/>
    <col min="8689" max="8689" width="15.7265625" style="70" customWidth="1"/>
    <col min="8690" max="8698" width="16.7265625" style="70" customWidth="1"/>
    <col min="8699" max="8699" width="35.54296875" style="70" bestFit="1" customWidth="1"/>
    <col min="8700" max="8700" width="16.26953125" style="70" customWidth="1"/>
    <col min="8701" max="8701" width="15.453125" style="70" customWidth="1"/>
    <col min="8702" max="8702" width="15.453125" style="70" bestFit="1" customWidth="1"/>
    <col min="8703" max="8703" width="2.7265625" style="70" customWidth="1"/>
    <col min="8704" max="8704" width="9.1796875" style="70"/>
    <col min="8705" max="8705" width="35.453125" style="70" bestFit="1" customWidth="1"/>
    <col min="8706" max="8706" width="18.26953125" style="70" bestFit="1" customWidth="1"/>
    <col min="8707" max="8707" width="26.7265625" style="70" bestFit="1" customWidth="1"/>
    <col min="8708" max="8708" width="17.26953125" style="70" bestFit="1" customWidth="1"/>
    <col min="8709" max="8709" width="18" style="70" bestFit="1" customWidth="1"/>
    <col min="8710" max="8710" width="18.26953125" style="70" bestFit="1" customWidth="1"/>
    <col min="8711" max="8711" width="14.26953125" style="70" bestFit="1" customWidth="1"/>
    <col min="8712" max="8939" width="9.1796875" style="70"/>
    <col min="8940" max="8940" width="6" style="70" customWidth="1"/>
    <col min="8941" max="8941" width="11.26953125" style="70" customWidth="1"/>
    <col min="8942" max="8942" width="12.54296875" style="70" bestFit="1" customWidth="1"/>
    <col min="8943" max="8943" width="56.54296875" style="70" customWidth="1"/>
    <col min="8944" max="8944" width="4.54296875" style="70" customWidth="1"/>
    <col min="8945" max="8945" width="15.7265625" style="70" customWidth="1"/>
    <col min="8946" max="8954" width="16.7265625" style="70" customWidth="1"/>
    <col min="8955" max="8955" width="35.54296875" style="70" bestFit="1" customWidth="1"/>
    <col min="8956" max="8956" width="16.26953125" style="70" customWidth="1"/>
    <col min="8957" max="8957" width="15.453125" style="70" customWidth="1"/>
    <col min="8958" max="8958" width="15.453125" style="70" bestFit="1" customWidth="1"/>
    <col min="8959" max="8959" width="2.7265625" style="70" customWidth="1"/>
    <col min="8960" max="8960" width="9.1796875" style="70"/>
    <col min="8961" max="8961" width="35.453125" style="70" bestFit="1" customWidth="1"/>
    <col min="8962" max="8962" width="18.26953125" style="70" bestFit="1" customWidth="1"/>
    <col min="8963" max="8963" width="26.7265625" style="70" bestFit="1" customWidth="1"/>
    <col min="8964" max="8964" width="17.26953125" style="70" bestFit="1" customWidth="1"/>
    <col min="8965" max="8965" width="18" style="70" bestFit="1" customWidth="1"/>
    <col min="8966" max="8966" width="18.26953125" style="70" bestFit="1" customWidth="1"/>
    <col min="8967" max="8967" width="14.26953125" style="70" bestFit="1" customWidth="1"/>
    <col min="8968" max="9195" width="9.1796875" style="70"/>
    <col min="9196" max="9196" width="6" style="70" customWidth="1"/>
    <col min="9197" max="9197" width="11.26953125" style="70" customWidth="1"/>
    <col min="9198" max="9198" width="12.54296875" style="70" bestFit="1" customWidth="1"/>
    <col min="9199" max="9199" width="56.54296875" style="70" customWidth="1"/>
    <col min="9200" max="9200" width="4.54296875" style="70" customWidth="1"/>
    <col min="9201" max="9201" width="15.7265625" style="70" customWidth="1"/>
    <col min="9202" max="9210" width="16.7265625" style="70" customWidth="1"/>
    <col min="9211" max="9211" width="35.54296875" style="70" bestFit="1" customWidth="1"/>
    <col min="9212" max="9212" width="16.26953125" style="70" customWidth="1"/>
    <col min="9213" max="9213" width="15.453125" style="70" customWidth="1"/>
    <col min="9214" max="9214" width="15.453125" style="70" bestFit="1" customWidth="1"/>
    <col min="9215" max="9215" width="2.7265625" style="70" customWidth="1"/>
    <col min="9216" max="9216" width="9.1796875" style="70"/>
    <col min="9217" max="9217" width="35.453125" style="70" bestFit="1" customWidth="1"/>
    <col min="9218" max="9218" width="18.26953125" style="70" bestFit="1" customWidth="1"/>
    <col min="9219" max="9219" width="26.7265625" style="70" bestFit="1" customWidth="1"/>
    <col min="9220" max="9220" width="17.26953125" style="70" bestFit="1" customWidth="1"/>
    <col min="9221" max="9221" width="18" style="70" bestFit="1" customWidth="1"/>
    <col min="9222" max="9222" width="18.26953125" style="70" bestFit="1" customWidth="1"/>
    <col min="9223" max="9223" width="14.26953125" style="70" bestFit="1" customWidth="1"/>
    <col min="9224" max="9451" width="9.1796875" style="70"/>
    <col min="9452" max="9452" width="6" style="70" customWidth="1"/>
    <col min="9453" max="9453" width="11.26953125" style="70" customWidth="1"/>
    <col min="9454" max="9454" width="12.54296875" style="70" bestFit="1" customWidth="1"/>
    <col min="9455" max="9455" width="56.54296875" style="70" customWidth="1"/>
    <col min="9456" max="9456" width="4.54296875" style="70" customWidth="1"/>
    <col min="9457" max="9457" width="15.7265625" style="70" customWidth="1"/>
    <col min="9458" max="9466" width="16.7265625" style="70" customWidth="1"/>
    <col min="9467" max="9467" width="35.54296875" style="70" bestFit="1" customWidth="1"/>
    <col min="9468" max="9468" width="16.26953125" style="70" customWidth="1"/>
    <col min="9469" max="9469" width="15.453125" style="70" customWidth="1"/>
    <col min="9470" max="9470" width="15.453125" style="70" bestFit="1" customWidth="1"/>
    <col min="9471" max="9471" width="2.7265625" style="70" customWidth="1"/>
    <col min="9472" max="9472" width="9.1796875" style="70"/>
    <col min="9473" max="9473" width="35.453125" style="70" bestFit="1" customWidth="1"/>
    <col min="9474" max="9474" width="18.26953125" style="70" bestFit="1" customWidth="1"/>
    <col min="9475" max="9475" width="26.7265625" style="70" bestFit="1" customWidth="1"/>
    <col min="9476" max="9476" width="17.26953125" style="70" bestFit="1" customWidth="1"/>
    <col min="9477" max="9477" width="18" style="70" bestFit="1" customWidth="1"/>
    <col min="9478" max="9478" width="18.26953125" style="70" bestFit="1" customWidth="1"/>
    <col min="9479" max="9479" width="14.26953125" style="70" bestFit="1" customWidth="1"/>
    <col min="9480" max="9707" width="9.1796875" style="70"/>
    <col min="9708" max="9708" width="6" style="70" customWidth="1"/>
    <col min="9709" max="9709" width="11.26953125" style="70" customWidth="1"/>
    <col min="9710" max="9710" width="12.54296875" style="70" bestFit="1" customWidth="1"/>
    <col min="9711" max="9711" width="56.54296875" style="70" customWidth="1"/>
    <col min="9712" max="9712" width="4.54296875" style="70" customWidth="1"/>
    <col min="9713" max="9713" width="15.7265625" style="70" customWidth="1"/>
    <col min="9714" max="9722" width="16.7265625" style="70" customWidth="1"/>
    <col min="9723" max="9723" width="35.54296875" style="70" bestFit="1" customWidth="1"/>
    <col min="9724" max="9724" width="16.26953125" style="70" customWidth="1"/>
    <col min="9725" max="9725" width="15.453125" style="70" customWidth="1"/>
    <col min="9726" max="9726" width="15.453125" style="70" bestFit="1" customWidth="1"/>
    <col min="9727" max="9727" width="2.7265625" style="70" customWidth="1"/>
    <col min="9728" max="9728" width="9.1796875" style="70"/>
    <col min="9729" max="9729" width="35.453125" style="70" bestFit="1" customWidth="1"/>
    <col min="9730" max="9730" width="18.26953125" style="70" bestFit="1" customWidth="1"/>
    <col min="9731" max="9731" width="26.7265625" style="70" bestFit="1" customWidth="1"/>
    <col min="9732" max="9732" width="17.26953125" style="70" bestFit="1" customWidth="1"/>
    <col min="9733" max="9733" width="18" style="70" bestFit="1" customWidth="1"/>
    <col min="9734" max="9734" width="18.26953125" style="70" bestFit="1" customWidth="1"/>
    <col min="9735" max="9735" width="14.26953125" style="70" bestFit="1" customWidth="1"/>
    <col min="9736" max="9963" width="9.1796875" style="70"/>
    <col min="9964" max="9964" width="6" style="70" customWidth="1"/>
    <col min="9965" max="9965" width="11.26953125" style="70" customWidth="1"/>
    <col min="9966" max="9966" width="12.54296875" style="70" bestFit="1" customWidth="1"/>
    <col min="9967" max="9967" width="56.54296875" style="70" customWidth="1"/>
    <col min="9968" max="9968" width="4.54296875" style="70" customWidth="1"/>
    <col min="9969" max="9969" width="15.7265625" style="70" customWidth="1"/>
    <col min="9970" max="9978" width="16.7265625" style="70" customWidth="1"/>
    <col min="9979" max="9979" width="35.54296875" style="70" bestFit="1" customWidth="1"/>
    <col min="9980" max="9980" width="16.26953125" style="70" customWidth="1"/>
    <col min="9981" max="9981" width="15.453125" style="70" customWidth="1"/>
    <col min="9982" max="9982" width="15.453125" style="70" bestFit="1" customWidth="1"/>
    <col min="9983" max="9983" width="2.7265625" style="70" customWidth="1"/>
    <col min="9984" max="9984" width="9.1796875" style="70"/>
    <col min="9985" max="9985" width="35.453125" style="70" bestFit="1" customWidth="1"/>
    <col min="9986" max="9986" width="18.26953125" style="70" bestFit="1" customWidth="1"/>
    <col min="9987" max="9987" width="26.7265625" style="70" bestFit="1" customWidth="1"/>
    <col min="9988" max="9988" width="17.26953125" style="70" bestFit="1" customWidth="1"/>
    <col min="9989" max="9989" width="18" style="70" bestFit="1" customWidth="1"/>
    <col min="9990" max="9990" width="18.26953125" style="70" bestFit="1" customWidth="1"/>
    <col min="9991" max="9991" width="14.26953125" style="70" bestFit="1" customWidth="1"/>
    <col min="9992" max="10219" width="9.1796875" style="70"/>
    <col min="10220" max="10220" width="6" style="70" customWidth="1"/>
    <col min="10221" max="10221" width="11.26953125" style="70" customWidth="1"/>
    <col min="10222" max="10222" width="12.54296875" style="70" bestFit="1" customWidth="1"/>
    <col min="10223" max="10223" width="56.54296875" style="70" customWidth="1"/>
    <col min="10224" max="10224" width="4.54296875" style="70" customWidth="1"/>
    <col min="10225" max="10225" width="15.7265625" style="70" customWidth="1"/>
    <col min="10226" max="10234" width="16.7265625" style="70" customWidth="1"/>
    <col min="10235" max="10235" width="35.54296875" style="70" bestFit="1" customWidth="1"/>
    <col min="10236" max="10236" width="16.26953125" style="70" customWidth="1"/>
    <col min="10237" max="10237" width="15.453125" style="70" customWidth="1"/>
    <col min="10238" max="10238" width="15.453125" style="70" bestFit="1" customWidth="1"/>
    <col min="10239" max="10239" width="2.7265625" style="70" customWidth="1"/>
    <col min="10240" max="10240" width="9.1796875" style="70"/>
    <col min="10241" max="10241" width="35.453125" style="70" bestFit="1" customWidth="1"/>
    <col min="10242" max="10242" width="18.26953125" style="70" bestFit="1" customWidth="1"/>
    <col min="10243" max="10243" width="26.7265625" style="70" bestFit="1" customWidth="1"/>
    <col min="10244" max="10244" width="17.26953125" style="70" bestFit="1" customWidth="1"/>
    <col min="10245" max="10245" width="18" style="70" bestFit="1" customWidth="1"/>
    <col min="10246" max="10246" width="18.26953125" style="70" bestFit="1" customWidth="1"/>
    <col min="10247" max="10247" width="14.26953125" style="70" bestFit="1" customWidth="1"/>
    <col min="10248" max="10475" width="9.1796875" style="70"/>
    <col min="10476" max="10476" width="6" style="70" customWidth="1"/>
    <col min="10477" max="10477" width="11.26953125" style="70" customWidth="1"/>
    <col min="10478" max="10478" width="12.54296875" style="70" bestFit="1" customWidth="1"/>
    <col min="10479" max="10479" width="56.54296875" style="70" customWidth="1"/>
    <col min="10480" max="10480" width="4.54296875" style="70" customWidth="1"/>
    <col min="10481" max="10481" width="15.7265625" style="70" customWidth="1"/>
    <col min="10482" max="10490" width="16.7265625" style="70" customWidth="1"/>
    <col min="10491" max="10491" width="35.54296875" style="70" bestFit="1" customWidth="1"/>
    <col min="10492" max="10492" width="16.26953125" style="70" customWidth="1"/>
    <col min="10493" max="10493" width="15.453125" style="70" customWidth="1"/>
    <col min="10494" max="10494" width="15.453125" style="70" bestFit="1" customWidth="1"/>
    <col min="10495" max="10495" width="2.7265625" style="70" customWidth="1"/>
    <col min="10496" max="10496" width="9.1796875" style="70"/>
    <col min="10497" max="10497" width="35.453125" style="70" bestFit="1" customWidth="1"/>
    <col min="10498" max="10498" width="18.26953125" style="70" bestFit="1" customWidth="1"/>
    <col min="10499" max="10499" width="26.7265625" style="70" bestFit="1" customWidth="1"/>
    <col min="10500" max="10500" width="17.26953125" style="70" bestFit="1" customWidth="1"/>
    <col min="10501" max="10501" width="18" style="70" bestFit="1" customWidth="1"/>
    <col min="10502" max="10502" width="18.26953125" style="70" bestFit="1" customWidth="1"/>
    <col min="10503" max="10503" width="14.26953125" style="70" bestFit="1" customWidth="1"/>
    <col min="10504" max="10731" width="9.1796875" style="70"/>
    <col min="10732" max="10732" width="6" style="70" customWidth="1"/>
    <col min="10733" max="10733" width="11.26953125" style="70" customWidth="1"/>
    <col min="10734" max="10734" width="12.54296875" style="70" bestFit="1" customWidth="1"/>
    <col min="10735" max="10735" width="56.54296875" style="70" customWidth="1"/>
    <col min="10736" max="10736" width="4.54296875" style="70" customWidth="1"/>
    <col min="10737" max="10737" width="15.7265625" style="70" customWidth="1"/>
    <col min="10738" max="10746" width="16.7265625" style="70" customWidth="1"/>
    <col min="10747" max="10747" width="35.54296875" style="70" bestFit="1" customWidth="1"/>
    <col min="10748" max="10748" width="16.26953125" style="70" customWidth="1"/>
    <col min="10749" max="10749" width="15.453125" style="70" customWidth="1"/>
    <col min="10750" max="10750" width="15.453125" style="70" bestFit="1" customWidth="1"/>
    <col min="10751" max="10751" width="2.7265625" style="70" customWidth="1"/>
    <col min="10752" max="10752" width="9.1796875" style="70"/>
    <col min="10753" max="10753" width="35.453125" style="70" bestFit="1" customWidth="1"/>
    <col min="10754" max="10754" width="18.26953125" style="70" bestFit="1" customWidth="1"/>
    <col min="10755" max="10755" width="26.7265625" style="70" bestFit="1" customWidth="1"/>
    <col min="10756" max="10756" width="17.26953125" style="70" bestFit="1" customWidth="1"/>
    <col min="10757" max="10757" width="18" style="70" bestFit="1" customWidth="1"/>
    <col min="10758" max="10758" width="18.26953125" style="70" bestFit="1" customWidth="1"/>
    <col min="10759" max="10759" width="14.26953125" style="70" bestFit="1" customWidth="1"/>
    <col min="10760" max="10987" width="9.1796875" style="70"/>
    <col min="10988" max="10988" width="6" style="70" customWidth="1"/>
    <col min="10989" max="10989" width="11.26953125" style="70" customWidth="1"/>
    <col min="10990" max="10990" width="12.54296875" style="70" bestFit="1" customWidth="1"/>
    <col min="10991" max="10991" width="56.54296875" style="70" customWidth="1"/>
    <col min="10992" max="10992" width="4.54296875" style="70" customWidth="1"/>
    <col min="10993" max="10993" width="15.7265625" style="70" customWidth="1"/>
    <col min="10994" max="11002" width="16.7265625" style="70" customWidth="1"/>
    <col min="11003" max="11003" width="35.54296875" style="70" bestFit="1" customWidth="1"/>
    <col min="11004" max="11004" width="16.26953125" style="70" customWidth="1"/>
    <col min="11005" max="11005" width="15.453125" style="70" customWidth="1"/>
    <col min="11006" max="11006" width="15.453125" style="70" bestFit="1" customWidth="1"/>
    <col min="11007" max="11007" width="2.7265625" style="70" customWidth="1"/>
    <col min="11008" max="11008" width="9.1796875" style="70"/>
    <col min="11009" max="11009" width="35.453125" style="70" bestFit="1" customWidth="1"/>
    <col min="11010" max="11010" width="18.26953125" style="70" bestFit="1" customWidth="1"/>
    <col min="11011" max="11011" width="26.7265625" style="70" bestFit="1" customWidth="1"/>
    <col min="11012" max="11012" width="17.26953125" style="70" bestFit="1" customWidth="1"/>
    <col min="11013" max="11013" width="18" style="70" bestFit="1" customWidth="1"/>
    <col min="11014" max="11014" width="18.26953125" style="70" bestFit="1" customWidth="1"/>
    <col min="11015" max="11015" width="14.26953125" style="70" bestFit="1" customWidth="1"/>
    <col min="11016" max="11243" width="9.1796875" style="70"/>
    <col min="11244" max="11244" width="6" style="70" customWidth="1"/>
    <col min="11245" max="11245" width="11.26953125" style="70" customWidth="1"/>
    <col min="11246" max="11246" width="12.54296875" style="70" bestFit="1" customWidth="1"/>
    <col min="11247" max="11247" width="56.54296875" style="70" customWidth="1"/>
    <col min="11248" max="11248" width="4.54296875" style="70" customWidth="1"/>
    <col min="11249" max="11249" width="15.7265625" style="70" customWidth="1"/>
    <col min="11250" max="11258" width="16.7265625" style="70" customWidth="1"/>
    <col min="11259" max="11259" width="35.54296875" style="70" bestFit="1" customWidth="1"/>
    <col min="11260" max="11260" width="16.26953125" style="70" customWidth="1"/>
    <col min="11261" max="11261" width="15.453125" style="70" customWidth="1"/>
    <col min="11262" max="11262" width="15.453125" style="70" bestFit="1" customWidth="1"/>
    <col min="11263" max="11263" width="2.7265625" style="70" customWidth="1"/>
    <col min="11264" max="11264" width="9.1796875" style="70"/>
    <col min="11265" max="11265" width="35.453125" style="70" bestFit="1" customWidth="1"/>
    <col min="11266" max="11266" width="18.26953125" style="70" bestFit="1" customWidth="1"/>
    <col min="11267" max="11267" width="26.7265625" style="70" bestFit="1" customWidth="1"/>
    <col min="11268" max="11268" width="17.26953125" style="70" bestFit="1" customWidth="1"/>
    <col min="11269" max="11269" width="18" style="70" bestFit="1" customWidth="1"/>
    <col min="11270" max="11270" width="18.26953125" style="70" bestFit="1" customWidth="1"/>
    <col min="11271" max="11271" width="14.26953125" style="70" bestFit="1" customWidth="1"/>
    <col min="11272" max="11499" width="9.1796875" style="70"/>
    <col min="11500" max="11500" width="6" style="70" customWidth="1"/>
    <col min="11501" max="11501" width="11.26953125" style="70" customWidth="1"/>
    <col min="11502" max="11502" width="12.54296875" style="70" bestFit="1" customWidth="1"/>
    <col min="11503" max="11503" width="56.54296875" style="70" customWidth="1"/>
    <col min="11504" max="11504" width="4.54296875" style="70" customWidth="1"/>
    <col min="11505" max="11505" width="15.7265625" style="70" customWidth="1"/>
    <col min="11506" max="11514" width="16.7265625" style="70" customWidth="1"/>
    <col min="11515" max="11515" width="35.54296875" style="70" bestFit="1" customWidth="1"/>
    <col min="11516" max="11516" width="16.26953125" style="70" customWidth="1"/>
    <col min="11517" max="11517" width="15.453125" style="70" customWidth="1"/>
    <col min="11518" max="11518" width="15.453125" style="70" bestFit="1" customWidth="1"/>
    <col min="11519" max="11519" width="2.7265625" style="70" customWidth="1"/>
    <col min="11520" max="11520" width="9.1796875" style="70"/>
    <col min="11521" max="11521" width="35.453125" style="70" bestFit="1" customWidth="1"/>
    <col min="11522" max="11522" width="18.26953125" style="70" bestFit="1" customWidth="1"/>
    <col min="11523" max="11523" width="26.7265625" style="70" bestFit="1" customWidth="1"/>
    <col min="11524" max="11524" width="17.26953125" style="70" bestFit="1" customWidth="1"/>
    <col min="11525" max="11525" width="18" style="70" bestFit="1" customWidth="1"/>
    <col min="11526" max="11526" width="18.26953125" style="70" bestFit="1" customWidth="1"/>
    <col min="11527" max="11527" width="14.26953125" style="70" bestFit="1" customWidth="1"/>
    <col min="11528" max="11755" width="9.1796875" style="70"/>
    <col min="11756" max="11756" width="6" style="70" customWidth="1"/>
    <col min="11757" max="11757" width="11.26953125" style="70" customWidth="1"/>
    <col min="11758" max="11758" width="12.54296875" style="70" bestFit="1" customWidth="1"/>
    <col min="11759" max="11759" width="56.54296875" style="70" customWidth="1"/>
    <col min="11760" max="11760" width="4.54296875" style="70" customWidth="1"/>
    <col min="11761" max="11761" width="15.7265625" style="70" customWidth="1"/>
    <col min="11762" max="11770" width="16.7265625" style="70" customWidth="1"/>
    <col min="11771" max="11771" width="35.54296875" style="70" bestFit="1" customWidth="1"/>
    <col min="11772" max="11772" width="16.26953125" style="70" customWidth="1"/>
    <col min="11773" max="11773" width="15.453125" style="70" customWidth="1"/>
    <col min="11774" max="11774" width="15.453125" style="70" bestFit="1" customWidth="1"/>
    <col min="11775" max="11775" width="2.7265625" style="70" customWidth="1"/>
    <col min="11776" max="11776" width="9.1796875" style="70"/>
    <col min="11777" max="11777" width="35.453125" style="70" bestFit="1" customWidth="1"/>
    <col min="11778" max="11778" width="18.26953125" style="70" bestFit="1" customWidth="1"/>
    <col min="11779" max="11779" width="26.7265625" style="70" bestFit="1" customWidth="1"/>
    <col min="11780" max="11780" width="17.26953125" style="70" bestFit="1" customWidth="1"/>
    <col min="11781" max="11781" width="18" style="70" bestFit="1" customWidth="1"/>
    <col min="11782" max="11782" width="18.26953125" style="70" bestFit="1" customWidth="1"/>
    <col min="11783" max="11783" width="14.26953125" style="70" bestFit="1" customWidth="1"/>
    <col min="11784" max="12011" width="9.1796875" style="70"/>
    <col min="12012" max="12012" width="6" style="70" customWidth="1"/>
    <col min="12013" max="12013" width="11.26953125" style="70" customWidth="1"/>
    <col min="12014" max="12014" width="12.54296875" style="70" bestFit="1" customWidth="1"/>
    <col min="12015" max="12015" width="56.54296875" style="70" customWidth="1"/>
    <col min="12016" max="12016" width="4.54296875" style="70" customWidth="1"/>
    <col min="12017" max="12017" width="15.7265625" style="70" customWidth="1"/>
    <col min="12018" max="12026" width="16.7265625" style="70" customWidth="1"/>
    <col min="12027" max="12027" width="35.54296875" style="70" bestFit="1" customWidth="1"/>
    <col min="12028" max="12028" width="16.26953125" style="70" customWidth="1"/>
    <col min="12029" max="12029" width="15.453125" style="70" customWidth="1"/>
    <col min="12030" max="12030" width="15.453125" style="70" bestFit="1" customWidth="1"/>
    <col min="12031" max="12031" width="2.7265625" style="70" customWidth="1"/>
    <col min="12032" max="12032" width="9.1796875" style="70"/>
    <col min="12033" max="12033" width="35.453125" style="70" bestFit="1" customWidth="1"/>
    <col min="12034" max="12034" width="18.26953125" style="70" bestFit="1" customWidth="1"/>
    <col min="12035" max="12035" width="26.7265625" style="70" bestFit="1" customWidth="1"/>
    <col min="12036" max="12036" width="17.26953125" style="70" bestFit="1" customWidth="1"/>
    <col min="12037" max="12037" width="18" style="70" bestFit="1" customWidth="1"/>
    <col min="12038" max="12038" width="18.26953125" style="70" bestFit="1" customWidth="1"/>
    <col min="12039" max="12039" width="14.26953125" style="70" bestFit="1" customWidth="1"/>
    <col min="12040" max="12267" width="9.1796875" style="70"/>
    <col min="12268" max="12268" width="6" style="70" customWidth="1"/>
    <col min="12269" max="12269" width="11.26953125" style="70" customWidth="1"/>
    <col min="12270" max="12270" width="12.54296875" style="70" bestFit="1" customWidth="1"/>
    <col min="12271" max="12271" width="56.54296875" style="70" customWidth="1"/>
    <col min="12272" max="12272" width="4.54296875" style="70" customWidth="1"/>
    <col min="12273" max="12273" width="15.7265625" style="70" customWidth="1"/>
    <col min="12274" max="12282" width="16.7265625" style="70" customWidth="1"/>
    <col min="12283" max="12283" width="35.54296875" style="70" bestFit="1" customWidth="1"/>
    <col min="12284" max="12284" width="16.26953125" style="70" customWidth="1"/>
    <col min="12285" max="12285" width="15.453125" style="70" customWidth="1"/>
    <col min="12286" max="12286" width="15.453125" style="70" bestFit="1" customWidth="1"/>
    <col min="12287" max="12287" width="2.7265625" style="70" customWidth="1"/>
    <col min="12288" max="12288" width="9.1796875" style="70"/>
    <col min="12289" max="12289" width="35.453125" style="70" bestFit="1" customWidth="1"/>
    <col min="12290" max="12290" width="18.26953125" style="70" bestFit="1" customWidth="1"/>
    <col min="12291" max="12291" width="26.7265625" style="70" bestFit="1" customWidth="1"/>
    <col min="12292" max="12292" width="17.26953125" style="70" bestFit="1" customWidth="1"/>
    <col min="12293" max="12293" width="18" style="70" bestFit="1" customWidth="1"/>
    <col min="12294" max="12294" width="18.26953125" style="70" bestFit="1" customWidth="1"/>
    <col min="12295" max="12295" width="14.26953125" style="70" bestFit="1" customWidth="1"/>
    <col min="12296" max="12523" width="9.1796875" style="70"/>
    <col min="12524" max="12524" width="6" style="70" customWidth="1"/>
    <col min="12525" max="12525" width="11.26953125" style="70" customWidth="1"/>
    <col min="12526" max="12526" width="12.54296875" style="70" bestFit="1" customWidth="1"/>
    <col min="12527" max="12527" width="56.54296875" style="70" customWidth="1"/>
    <col min="12528" max="12528" width="4.54296875" style="70" customWidth="1"/>
    <col min="12529" max="12529" width="15.7265625" style="70" customWidth="1"/>
    <col min="12530" max="12538" width="16.7265625" style="70" customWidth="1"/>
    <col min="12539" max="12539" width="35.54296875" style="70" bestFit="1" customWidth="1"/>
    <col min="12540" max="12540" width="16.26953125" style="70" customWidth="1"/>
    <col min="12541" max="12541" width="15.453125" style="70" customWidth="1"/>
    <col min="12542" max="12542" width="15.453125" style="70" bestFit="1" customWidth="1"/>
    <col min="12543" max="12543" width="2.7265625" style="70" customWidth="1"/>
    <col min="12544" max="12544" width="9.1796875" style="70"/>
    <col min="12545" max="12545" width="35.453125" style="70" bestFit="1" customWidth="1"/>
    <col min="12546" max="12546" width="18.26953125" style="70" bestFit="1" customWidth="1"/>
    <col min="12547" max="12547" width="26.7265625" style="70" bestFit="1" customWidth="1"/>
    <col min="12548" max="12548" width="17.26953125" style="70" bestFit="1" customWidth="1"/>
    <col min="12549" max="12549" width="18" style="70" bestFit="1" customWidth="1"/>
    <col min="12550" max="12550" width="18.26953125" style="70" bestFit="1" customWidth="1"/>
    <col min="12551" max="12551" width="14.26953125" style="70" bestFit="1" customWidth="1"/>
    <col min="12552" max="12779" width="9.1796875" style="70"/>
    <col min="12780" max="12780" width="6" style="70" customWidth="1"/>
    <col min="12781" max="12781" width="11.26953125" style="70" customWidth="1"/>
    <col min="12782" max="12782" width="12.54296875" style="70" bestFit="1" customWidth="1"/>
    <col min="12783" max="12783" width="56.54296875" style="70" customWidth="1"/>
    <col min="12784" max="12784" width="4.54296875" style="70" customWidth="1"/>
    <col min="12785" max="12785" width="15.7265625" style="70" customWidth="1"/>
    <col min="12786" max="12794" width="16.7265625" style="70" customWidth="1"/>
    <col min="12795" max="12795" width="35.54296875" style="70" bestFit="1" customWidth="1"/>
    <col min="12796" max="12796" width="16.26953125" style="70" customWidth="1"/>
    <col min="12797" max="12797" width="15.453125" style="70" customWidth="1"/>
    <col min="12798" max="12798" width="15.453125" style="70" bestFit="1" customWidth="1"/>
    <col min="12799" max="12799" width="2.7265625" style="70" customWidth="1"/>
    <col min="12800" max="12800" width="9.1796875" style="70"/>
    <col min="12801" max="12801" width="35.453125" style="70" bestFit="1" customWidth="1"/>
    <col min="12802" max="12802" width="18.26953125" style="70" bestFit="1" customWidth="1"/>
    <col min="12803" max="12803" width="26.7265625" style="70" bestFit="1" customWidth="1"/>
    <col min="12804" max="12804" width="17.26953125" style="70" bestFit="1" customWidth="1"/>
    <col min="12805" max="12805" width="18" style="70" bestFit="1" customWidth="1"/>
    <col min="12806" max="12806" width="18.26953125" style="70" bestFit="1" customWidth="1"/>
    <col min="12807" max="12807" width="14.26953125" style="70" bestFit="1" customWidth="1"/>
    <col min="12808" max="13035" width="9.1796875" style="70"/>
    <col min="13036" max="13036" width="6" style="70" customWidth="1"/>
    <col min="13037" max="13037" width="11.26953125" style="70" customWidth="1"/>
    <col min="13038" max="13038" width="12.54296875" style="70" bestFit="1" customWidth="1"/>
    <col min="13039" max="13039" width="56.54296875" style="70" customWidth="1"/>
    <col min="13040" max="13040" width="4.54296875" style="70" customWidth="1"/>
    <col min="13041" max="13041" width="15.7265625" style="70" customWidth="1"/>
    <col min="13042" max="13050" width="16.7265625" style="70" customWidth="1"/>
    <col min="13051" max="13051" width="35.54296875" style="70" bestFit="1" customWidth="1"/>
    <col min="13052" max="13052" width="16.26953125" style="70" customWidth="1"/>
    <col min="13053" max="13053" width="15.453125" style="70" customWidth="1"/>
    <col min="13054" max="13054" width="15.453125" style="70" bestFit="1" customWidth="1"/>
    <col min="13055" max="13055" width="2.7265625" style="70" customWidth="1"/>
    <col min="13056" max="13056" width="9.1796875" style="70"/>
    <col min="13057" max="13057" width="35.453125" style="70" bestFit="1" customWidth="1"/>
    <col min="13058" max="13058" width="18.26953125" style="70" bestFit="1" customWidth="1"/>
    <col min="13059" max="13059" width="26.7265625" style="70" bestFit="1" customWidth="1"/>
    <col min="13060" max="13060" width="17.26953125" style="70" bestFit="1" customWidth="1"/>
    <col min="13061" max="13061" width="18" style="70" bestFit="1" customWidth="1"/>
    <col min="13062" max="13062" width="18.26953125" style="70" bestFit="1" customWidth="1"/>
    <col min="13063" max="13063" width="14.26953125" style="70" bestFit="1" customWidth="1"/>
    <col min="13064" max="13291" width="9.1796875" style="70"/>
    <col min="13292" max="13292" width="6" style="70" customWidth="1"/>
    <col min="13293" max="13293" width="11.26953125" style="70" customWidth="1"/>
    <col min="13294" max="13294" width="12.54296875" style="70" bestFit="1" customWidth="1"/>
    <col min="13295" max="13295" width="56.54296875" style="70" customWidth="1"/>
    <col min="13296" max="13296" width="4.54296875" style="70" customWidth="1"/>
    <col min="13297" max="13297" width="15.7265625" style="70" customWidth="1"/>
    <col min="13298" max="13306" width="16.7265625" style="70" customWidth="1"/>
    <col min="13307" max="13307" width="35.54296875" style="70" bestFit="1" customWidth="1"/>
    <col min="13308" max="13308" width="16.26953125" style="70" customWidth="1"/>
    <col min="13309" max="13309" width="15.453125" style="70" customWidth="1"/>
    <col min="13310" max="13310" width="15.453125" style="70" bestFit="1" customWidth="1"/>
    <col min="13311" max="13311" width="2.7265625" style="70" customWidth="1"/>
    <col min="13312" max="13312" width="9.1796875" style="70"/>
    <col min="13313" max="13313" width="35.453125" style="70" bestFit="1" customWidth="1"/>
    <col min="13314" max="13314" width="18.26953125" style="70" bestFit="1" customWidth="1"/>
    <col min="13315" max="13315" width="26.7265625" style="70" bestFit="1" customWidth="1"/>
    <col min="13316" max="13316" width="17.26953125" style="70" bestFit="1" customWidth="1"/>
    <col min="13317" max="13317" width="18" style="70" bestFit="1" customWidth="1"/>
    <col min="13318" max="13318" width="18.26953125" style="70" bestFit="1" customWidth="1"/>
    <col min="13319" max="13319" width="14.26953125" style="70" bestFit="1" customWidth="1"/>
    <col min="13320" max="13547" width="9.1796875" style="70"/>
    <col min="13548" max="13548" width="6" style="70" customWidth="1"/>
    <col min="13549" max="13549" width="11.26953125" style="70" customWidth="1"/>
    <col min="13550" max="13550" width="12.54296875" style="70" bestFit="1" customWidth="1"/>
    <col min="13551" max="13551" width="56.54296875" style="70" customWidth="1"/>
    <col min="13552" max="13552" width="4.54296875" style="70" customWidth="1"/>
    <col min="13553" max="13553" width="15.7265625" style="70" customWidth="1"/>
    <col min="13554" max="13562" width="16.7265625" style="70" customWidth="1"/>
    <col min="13563" max="13563" width="35.54296875" style="70" bestFit="1" customWidth="1"/>
    <col min="13564" max="13564" width="16.26953125" style="70" customWidth="1"/>
    <col min="13565" max="13565" width="15.453125" style="70" customWidth="1"/>
    <col min="13566" max="13566" width="15.453125" style="70" bestFit="1" customWidth="1"/>
    <col min="13567" max="13567" width="2.7265625" style="70" customWidth="1"/>
    <col min="13568" max="13568" width="9.1796875" style="70"/>
    <col min="13569" max="13569" width="35.453125" style="70" bestFit="1" customWidth="1"/>
    <col min="13570" max="13570" width="18.26953125" style="70" bestFit="1" customWidth="1"/>
    <col min="13571" max="13571" width="26.7265625" style="70" bestFit="1" customWidth="1"/>
    <col min="13572" max="13572" width="17.26953125" style="70" bestFit="1" customWidth="1"/>
    <col min="13573" max="13573" width="18" style="70" bestFit="1" customWidth="1"/>
    <col min="13574" max="13574" width="18.26953125" style="70" bestFit="1" customWidth="1"/>
    <col min="13575" max="13575" width="14.26953125" style="70" bestFit="1" customWidth="1"/>
    <col min="13576" max="13803" width="9.1796875" style="70"/>
    <col min="13804" max="13804" width="6" style="70" customWidth="1"/>
    <col min="13805" max="13805" width="11.26953125" style="70" customWidth="1"/>
    <col min="13806" max="13806" width="12.54296875" style="70" bestFit="1" customWidth="1"/>
    <col min="13807" max="13807" width="56.54296875" style="70" customWidth="1"/>
    <col min="13808" max="13808" width="4.54296875" style="70" customWidth="1"/>
    <col min="13809" max="13809" width="15.7265625" style="70" customWidth="1"/>
    <col min="13810" max="13818" width="16.7265625" style="70" customWidth="1"/>
    <col min="13819" max="13819" width="35.54296875" style="70" bestFit="1" customWidth="1"/>
    <col min="13820" max="13820" width="16.26953125" style="70" customWidth="1"/>
    <col min="13821" max="13821" width="15.453125" style="70" customWidth="1"/>
    <col min="13822" max="13822" width="15.453125" style="70" bestFit="1" customWidth="1"/>
    <col min="13823" max="13823" width="2.7265625" style="70" customWidth="1"/>
    <col min="13824" max="13824" width="9.1796875" style="70"/>
    <col min="13825" max="13825" width="35.453125" style="70" bestFit="1" customWidth="1"/>
    <col min="13826" max="13826" width="18.26953125" style="70" bestFit="1" customWidth="1"/>
    <col min="13827" max="13827" width="26.7265625" style="70" bestFit="1" customWidth="1"/>
    <col min="13828" max="13828" width="17.26953125" style="70" bestFit="1" customWidth="1"/>
    <col min="13829" max="13829" width="18" style="70" bestFit="1" customWidth="1"/>
    <col min="13830" max="13830" width="18.26953125" style="70" bestFit="1" customWidth="1"/>
    <col min="13831" max="13831" width="14.26953125" style="70" bestFit="1" customWidth="1"/>
    <col min="13832" max="14059" width="9.1796875" style="70"/>
    <col min="14060" max="14060" width="6" style="70" customWidth="1"/>
    <col min="14061" max="14061" width="11.26953125" style="70" customWidth="1"/>
    <col min="14062" max="14062" width="12.54296875" style="70" bestFit="1" customWidth="1"/>
    <col min="14063" max="14063" width="56.54296875" style="70" customWidth="1"/>
    <col min="14064" max="14064" width="4.54296875" style="70" customWidth="1"/>
    <col min="14065" max="14065" width="15.7265625" style="70" customWidth="1"/>
    <col min="14066" max="14074" width="16.7265625" style="70" customWidth="1"/>
    <col min="14075" max="14075" width="35.54296875" style="70" bestFit="1" customWidth="1"/>
    <col min="14076" max="14076" width="16.26953125" style="70" customWidth="1"/>
    <col min="14077" max="14077" width="15.453125" style="70" customWidth="1"/>
    <col min="14078" max="14078" width="15.453125" style="70" bestFit="1" customWidth="1"/>
    <col min="14079" max="14079" width="2.7265625" style="70" customWidth="1"/>
    <col min="14080" max="14080" width="9.1796875" style="70"/>
    <col min="14081" max="14081" width="35.453125" style="70" bestFit="1" customWidth="1"/>
    <col min="14082" max="14082" width="18.26953125" style="70" bestFit="1" customWidth="1"/>
    <col min="14083" max="14083" width="26.7265625" style="70" bestFit="1" customWidth="1"/>
    <col min="14084" max="14084" width="17.26953125" style="70" bestFit="1" customWidth="1"/>
    <col min="14085" max="14085" width="18" style="70" bestFit="1" customWidth="1"/>
    <col min="14086" max="14086" width="18.26953125" style="70" bestFit="1" customWidth="1"/>
    <col min="14087" max="14087" width="14.26953125" style="70" bestFit="1" customWidth="1"/>
    <col min="14088" max="14315" width="9.1796875" style="70"/>
    <col min="14316" max="14316" width="6" style="70" customWidth="1"/>
    <col min="14317" max="14317" width="11.26953125" style="70" customWidth="1"/>
    <col min="14318" max="14318" width="12.54296875" style="70" bestFit="1" customWidth="1"/>
    <col min="14319" max="14319" width="56.54296875" style="70" customWidth="1"/>
    <col min="14320" max="14320" width="4.54296875" style="70" customWidth="1"/>
    <col min="14321" max="14321" width="15.7265625" style="70" customWidth="1"/>
    <col min="14322" max="14330" width="16.7265625" style="70" customWidth="1"/>
    <col min="14331" max="14331" width="35.54296875" style="70" bestFit="1" customWidth="1"/>
    <col min="14332" max="14332" width="16.26953125" style="70" customWidth="1"/>
    <col min="14333" max="14333" width="15.453125" style="70" customWidth="1"/>
    <col min="14334" max="14334" width="15.453125" style="70" bestFit="1" customWidth="1"/>
    <col min="14335" max="14335" width="2.7265625" style="70" customWidth="1"/>
    <col min="14336" max="14336" width="9.1796875" style="70"/>
    <col min="14337" max="14337" width="35.453125" style="70" bestFit="1" customWidth="1"/>
    <col min="14338" max="14338" width="18.26953125" style="70" bestFit="1" customWidth="1"/>
    <col min="14339" max="14339" width="26.7265625" style="70" bestFit="1" customWidth="1"/>
    <col min="14340" max="14340" width="17.26953125" style="70" bestFit="1" customWidth="1"/>
    <col min="14341" max="14341" width="18" style="70" bestFit="1" customWidth="1"/>
    <col min="14342" max="14342" width="18.26953125" style="70" bestFit="1" customWidth="1"/>
    <col min="14343" max="14343" width="14.26953125" style="70" bestFit="1" customWidth="1"/>
    <col min="14344" max="14571" width="9.1796875" style="70"/>
    <col min="14572" max="14572" width="6" style="70" customWidth="1"/>
    <col min="14573" max="14573" width="11.26953125" style="70" customWidth="1"/>
    <col min="14574" max="14574" width="12.54296875" style="70" bestFit="1" customWidth="1"/>
    <col min="14575" max="14575" width="56.54296875" style="70" customWidth="1"/>
    <col min="14576" max="14576" width="4.54296875" style="70" customWidth="1"/>
    <col min="14577" max="14577" width="15.7265625" style="70" customWidth="1"/>
    <col min="14578" max="14586" width="16.7265625" style="70" customWidth="1"/>
    <col min="14587" max="14587" width="35.54296875" style="70" bestFit="1" customWidth="1"/>
    <col min="14588" max="14588" width="16.26953125" style="70" customWidth="1"/>
    <col min="14589" max="14589" width="15.453125" style="70" customWidth="1"/>
    <col min="14590" max="14590" width="15.453125" style="70" bestFit="1" customWidth="1"/>
    <col min="14591" max="14591" width="2.7265625" style="70" customWidth="1"/>
    <col min="14592" max="14592" width="9.1796875" style="70"/>
    <col min="14593" max="14593" width="35.453125" style="70" bestFit="1" customWidth="1"/>
    <col min="14594" max="14594" width="18.26953125" style="70" bestFit="1" customWidth="1"/>
    <col min="14595" max="14595" width="26.7265625" style="70" bestFit="1" customWidth="1"/>
    <col min="14596" max="14596" width="17.26953125" style="70" bestFit="1" customWidth="1"/>
    <col min="14597" max="14597" width="18" style="70" bestFit="1" customWidth="1"/>
    <col min="14598" max="14598" width="18.26953125" style="70" bestFit="1" customWidth="1"/>
    <col min="14599" max="14599" width="14.26953125" style="70" bestFit="1" customWidth="1"/>
    <col min="14600" max="14827" width="9.1796875" style="70"/>
    <col min="14828" max="14828" width="6" style="70" customWidth="1"/>
    <col min="14829" max="14829" width="11.26953125" style="70" customWidth="1"/>
    <col min="14830" max="14830" width="12.54296875" style="70" bestFit="1" customWidth="1"/>
    <col min="14831" max="14831" width="56.54296875" style="70" customWidth="1"/>
    <col min="14832" max="14832" width="4.54296875" style="70" customWidth="1"/>
    <col min="14833" max="14833" width="15.7265625" style="70" customWidth="1"/>
    <col min="14834" max="14842" width="16.7265625" style="70" customWidth="1"/>
    <col min="14843" max="14843" width="35.54296875" style="70" bestFit="1" customWidth="1"/>
    <col min="14844" max="14844" width="16.26953125" style="70" customWidth="1"/>
    <col min="14845" max="14845" width="15.453125" style="70" customWidth="1"/>
    <col min="14846" max="14846" width="15.453125" style="70" bestFit="1" customWidth="1"/>
    <col min="14847" max="14847" width="2.7265625" style="70" customWidth="1"/>
    <col min="14848" max="14848" width="9.1796875" style="70"/>
    <col min="14849" max="14849" width="35.453125" style="70" bestFit="1" customWidth="1"/>
    <col min="14850" max="14850" width="18.26953125" style="70" bestFit="1" customWidth="1"/>
    <col min="14851" max="14851" width="26.7265625" style="70" bestFit="1" customWidth="1"/>
    <col min="14852" max="14852" width="17.26953125" style="70" bestFit="1" customWidth="1"/>
    <col min="14853" max="14853" width="18" style="70" bestFit="1" customWidth="1"/>
    <col min="14854" max="14854" width="18.26953125" style="70" bestFit="1" customWidth="1"/>
    <col min="14855" max="14855" width="14.26953125" style="70" bestFit="1" customWidth="1"/>
    <col min="14856" max="15083" width="9.1796875" style="70"/>
    <col min="15084" max="15084" width="6" style="70" customWidth="1"/>
    <col min="15085" max="15085" width="11.26953125" style="70" customWidth="1"/>
    <col min="15086" max="15086" width="12.54296875" style="70" bestFit="1" customWidth="1"/>
    <col min="15087" max="15087" width="56.54296875" style="70" customWidth="1"/>
    <col min="15088" max="15088" width="4.54296875" style="70" customWidth="1"/>
    <col min="15089" max="15089" width="15.7265625" style="70" customWidth="1"/>
    <col min="15090" max="15098" width="16.7265625" style="70" customWidth="1"/>
    <col min="15099" max="15099" width="35.54296875" style="70" bestFit="1" customWidth="1"/>
    <col min="15100" max="15100" width="16.26953125" style="70" customWidth="1"/>
    <col min="15101" max="15101" width="15.453125" style="70" customWidth="1"/>
    <col min="15102" max="15102" width="15.453125" style="70" bestFit="1" customWidth="1"/>
    <col min="15103" max="15103" width="2.7265625" style="70" customWidth="1"/>
    <col min="15104" max="15104" width="9.1796875" style="70"/>
    <col min="15105" max="15105" width="35.453125" style="70" bestFit="1" customWidth="1"/>
    <col min="15106" max="15106" width="18.26953125" style="70" bestFit="1" customWidth="1"/>
    <col min="15107" max="15107" width="26.7265625" style="70" bestFit="1" customWidth="1"/>
    <col min="15108" max="15108" width="17.26953125" style="70" bestFit="1" customWidth="1"/>
    <col min="15109" max="15109" width="18" style="70" bestFit="1" customWidth="1"/>
    <col min="15110" max="15110" width="18.26953125" style="70" bestFit="1" customWidth="1"/>
    <col min="15111" max="15111" width="14.26953125" style="70" bestFit="1" customWidth="1"/>
    <col min="15112" max="15339" width="9.1796875" style="70"/>
    <col min="15340" max="15340" width="6" style="70" customWidth="1"/>
    <col min="15341" max="15341" width="11.26953125" style="70" customWidth="1"/>
    <col min="15342" max="15342" width="12.54296875" style="70" bestFit="1" customWidth="1"/>
    <col min="15343" max="15343" width="56.54296875" style="70" customWidth="1"/>
    <col min="15344" max="15344" width="4.54296875" style="70" customWidth="1"/>
    <col min="15345" max="15345" width="15.7265625" style="70" customWidth="1"/>
    <col min="15346" max="15354" width="16.7265625" style="70" customWidth="1"/>
    <col min="15355" max="15355" width="35.54296875" style="70" bestFit="1" customWidth="1"/>
    <col min="15356" max="15356" width="16.26953125" style="70" customWidth="1"/>
    <col min="15357" max="15357" width="15.453125" style="70" customWidth="1"/>
    <col min="15358" max="15358" width="15.453125" style="70" bestFit="1" customWidth="1"/>
    <col min="15359" max="15359" width="2.7265625" style="70" customWidth="1"/>
    <col min="15360" max="15360" width="9.1796875" style="70"/>
    <col min="15361" max="15361" width="35.453125" style="70" bestFit="1" customWidth="1"/>
    <col min="15362" max="15362" width="18.26953125" style="70" bestFit="1" customWidth="1"/>
    <col min="15363" max="15363" width="26.7265625" style="70" bestFit="1" customWidth="1"/>
    <col min="15364" max="15364" width="17.26953125" style="70" bestFit="1" customWidth="1"/>
    <col min="15365" max="15365" width="18" style="70" bestFit="1" customWidth="1"/>
    <col min="15366" max="15366" width="18.26953125" style="70" bestFit="1" customWidth="1"/>
    <col min="15367" max="15367" width="14.26953125" style="70" bestFit="1" customWidth="1"/>
    <col min="15368" max="15595" width="9.1796875" style="70"/>
    <col min="15596" max="15596" width="6" style="70" customWidth="1"/>
    <col min="15597" max="15597" width="11.26953125" style="70" customWidth="1"/>
    <col min="15598" max="15598" width="12.54296875" style="70" bestFit="1" customWidth="1"/>
    <col min="15599" max="15599" width="56.54296875" style="70" customWidth="1"/>
    <col min="15600" max="15600" width="4.54296875" style="70" customWidth="1"/>
    <col min="15601" max="15601" width="15.7265625" style="70" customWidth="1"/>
    <col min="15602" max="15610" width="16.7265625" style="70" customWidth="1"/>
    <col min="15611" max="15611" width="35.54296875" style="70" bestFit="1" customWidth="1"/>
    <col min="15612" max="15612" width="16.26953125" style="70" customWidth="1"/>
    <col min="15613" max="15613" width="15.453125" style="70" customWidth="1"/>
    <col min="15614" max="15614" width="15.453125" style="70" bestFit="1" customWidth="1"/>
    <col min="15615" max="15615" width="2.7265625" style="70" customWidth="1"/>
    <col min="15616" max="15616" width="9.1796875" style="70"/>
    <col min="15617" max="15617" width="35.453125" style="70" bestFit="1" customWidth="1"/>
    <col min="15618" max="15618" width="18.26953125" style="70" bestFit="1" customWidth="1"/>
    <col min="15619" max="15619" width="26.7265625" style="70" bestFit="1" customWidth="1"/>
    <col min="15620" max="15620" width="17.26953125" style="70" bestFit="1" customWidth="1"/>
    <col min="15621" max="15621" width="18" style="70" bestFit="1" customWidth="1"/>
    <col min="15622" max="15622" width="18.26953125" style="70" bestFit="1" customWidth="1"/>
    <col min="15623" max="15623" width="14.26953125" style="70" bestFit="1" customWidth="1"/>
    <col min="15624" max="15851" width="9.1796875" style="70"/>
    <col min="15852" max="15852" width="6" style="70" customWidth="1"/>
    <col min="15853" max="15853" width="11.26953125" style="70" customWidth="1"/>
    <col min="15854" max="15854" width="12.54296875" style="70" bestFit="1" customWidth="1"/>
    <col min="15855" max="15855" width="56.54296875" style="70" customWidth="1"/>
    <col min="15856" max="15856" width="4.54296875" style="70" customWidth="1"/>
    <col min="15857" max="15857" width="15.7265625" style="70" customWidth="1"/>
    <col min="15858" max="15866" width="16.7265625" style="70" customWidth="1"/>
    <col min="15867" max="15867" width="35.54296875" style="70" bestFit="1" customWidth="1"/>
    <col min="15868" max="15868" width="16.26953125" style="70" customWidth="1"/>
    <col min="15869" max="15869" width="15.453125" style="70" customWidth="1"/>
    <col min="15870" max="15870" width="15.453125" style="70" bestFit="1" customWidth="1"/>
    <col min="15871" max="15871" width="2.7265625" style="70" customWidth="1"/>
    <col min="15872" max="15872" width="9.1796875" style="70"/>
    <col min="15873" max="15873" width="35.453125" style="70" bestFit="1" customWidth="1"/>
    <col min="15874" max="15874" width="18.26953125" style="70" bestFit="1" customWidth="1"/>
    <col min="15875" max="15875" width="26.7265625" style="70" bestFit="1" customWidth="1"/>
    <col min="15876" max="15876" width="17.26953125" style="70" bestFit="1" customWidth="1"/>
    <col min="15877" max="15877" width="18" style="70" bestFit="1" customWidth="1"/>
    <col min="15878" max="15878" width="18.26953125" style="70" bestFit="1" customWidth="1"/>
    <col min="15879" max="15879" width="14.26953125" style="70" bestFit="1" customWidth="1"/>
    <col min="15880" max="16107" width="9.1796875" style="70"/>
    <col min="16108" max="16108" width="6" style="70" customWidth="1"/>
    <col min="16109" max="16109" width="11.26953125" style="70" customWidth="1"/>
    <col min="16110" max="16110" width="12.54296875" style="70" bestFit="1" customWidth="1"/>
    <col min="16111" max="16111" width="56.54296875" style="70" customWidth="1"/>
    <col min="16112" max="16112" width="4.54296875" style="70" customWidth="1"/>
    <col min="16113" max="16113" width="15.7265625" style="70" customWidth="1"/>
    <col min="16114" max="16122" width="16.7265625" style="70" customWidth="1"/>
    <col min="16123" max="16123" width="35.54296875" style="70" bestFit="1" customWidth="1"/>
    <col min="16124" max="16124" width="16.26953125" style="70" customWidth="1"/>
    <col min="16125" max="16125" width="15.453125" style="70" customWidth="1"/>
    <col min="16126" max="16126" width="15.453125" style="70" bestFit="1" customWidth="1"/>
    <col min="16127" max="16127" width="2.7265625" style="70" customWidth="1"/>
    <col min="16128" max="16128" width="9.1796875" style="70"/>
    <col min="16129" max="16129" width="35.453125" style="70" bestFit="1" customWidth="1"/>
    <col min="16130" max="16130" width="18.26953125" style="70" bestFit="1" customWidth="1"/>
    <col min="16131" max="16131" width="26.7265625" style="70" bestFit="1" customWidth="1"/>
    <col min="16132" max="16132" width="17.26953125" style="70" bestFit="1" customWidth="1"/>
    <col min="16133" max="16133" width="18" style="70" bestFit="1" customWidth="1"/>
    <col min="16134" max="16134" width="18.26953125" style="70" bestFit="1" customWidth="1"/>
    <col min="16135" max="16135" width="14.26953125" style="70" bestFit="1" customWidth="1"/>
    <col min="16136" max="16365" width="9.1796875" style="70"/>
    <col min="16366" max="16384" width="9.26953125" style="70" customWidth="1"/>
  </cols>
  <sheetData>
    <row r="1" spans="1:9" ht="13" x14ac:dyDescent="0.3">
      <c r="A1" s="384">
        <f>'Cover Page'!A21:H21</f>
        <v>0</v>
      </c>
      <c r="B1" s="384"/>
      <c r="C1" s="384"/>
      <c r="D1" s="384"/>
      <c r="E1" s="384"/>
      <c r="F1" s="384"/>
      <c r="G1" s="384"/>
      <c r="H1" s="384"/>
      <c r="I1" s="384"/>
    </row>
    <row r="2" spans="1:9" ht="13" x14ac:dyDescent="0.3">
      <c r="A2" s="383" t="str">
        <f>'Cover Page'!A15:H15</f>
        <v>Interim Rate Adjustment Application</v>
      </c>
      <c r="B2" s="383"/>
      <c r="C2" s="383"/>
      <c r="D2" s="383"/>
      <c r="E2" s="383"/>
      <c r="F2" s="383"/>
      <c r="G2" s="383"/>
      <c r="H2" s="383"/>
      <c r="I2" s="383"/>
    </row>
    <row r="3" spans="1:9" ht="13" x14ac:dyDescent="0.3">
      <c r="A3" s="383" t="str">
        <f>'Cover Page'!A33:J33</f>
        <v xml:space="preserve"> Month Period Ending December 31, </v>
      </c>
      <c r="B3" s="383"/>
      <c r="C3" s="383"/>
      <c r="D3" s="383"/>
      <c r="E3" s="383"/>
      <c r="F3" s="383"/>
      <c r="G3" s="383"/>
      <c r="H3" s="383"/>
      <c r="I3" s="383"/>
    </row>
    <row r="4" spans="1:9" ht="13" x14ac:dyDescent="0.3">
      <c r="A4" s="383" t="s">
        <v>417</v>
      </c>
      <c r="B4" s="383"/>
      <c r="C4" s="383"/>
      <c r="D4" s="383"/>
      <c r="E4" s="383"/>
      <c r="F4" s="383"/>
      <c r="G4" s="383"/>
      <c r="H4" s="383"/>
      <c r="I4" s="383"/>
    </row>
    <row r="5" spans="1:9" ht="13" x14ac:dyDescent="0.3">
      <c r="A5" s="283"/>
      <c r="B5" s="283"/>
      <c r="C5" s="283"/>
      <c r="D5" s="283"/>
      <c r="E5" s="283"/>
      <c r="F5" s="283"/>
      <c r="G5" s="283"/>
      <c r="H5" s="283"/>
      <c r="I5" s="283"/>
    </row>
    <row r="6" spans="1:9" ht="13" x14ac:dyDescent="0.3">
      <c r="A6" s="71"/>
      <c r="B6" s="71"/>
      <c r="C6" s="71"/>
      <c r="D6" s="71"/>
      <c r="E6" s="68"/>
      <c r="F6" s="71"/>
      <c r="G6" s="71"/>
      <c r="H6" s="71"/>
      <c r="I6" s="71"/>
    </row>
    <row r="7" spans="1:9" ht="53.25" customHeight="1" x14ac:dyDescent="0.3">
      <c r="A7" s="74" t="s">
        <v>59</v>
      </c>
      <c r="B7" s="74" t="s">
        <v>60</v>
      </c>
      <c r="C7" s="75" t="s">
        <v>209</v>
      </c>
      <c r="D7" s="75" t="s">
        <v>12</v>
      </c>
      <c r="E7" s="75" t="s">
        <v>401</v>
      </c>
      <c r="F7" s="75" t="str">
        <f>"Depreciation Rate per GUD No. " &amp; 'IRA-1 General Info'!B62</f>
        <v xml:space="preserve">Depreciation Rate per GUD No. </v>
      </c>
      <c r="G7" s="75" t="s">
        <v>11</v>
      </c>
      <c r="H7" s="75" t="s">
        <v>8</v>
      </c>
      <c r="I7" s="75" t="s">
        <v>80</v>
      </c>
    </row>
    <row r="8" spans="1:9" s="81" customFormat="1" x14ac:dyDescent="0.25">
      <c r="A8" s="89" t="s">
        <v>1</v>
      </c>
      <c r="B8" s="78" t="s">
        <v>2</v>
      </c>
      <c r="C8" s="78" t="s">
        <v>3</v>
      </c>
      <c r="D8" s="78" t="s">
        <v>4</v>
      </c>
      <c r="E8" s="78" t="s">
        <v>5</v>
      </c>
      <c r="F8" s="78" t="s">
        <v>6</v>
      </c>
      <c r="G8" s="78" t="s">
        <v>7</v>
      </c>
      <c r="H8" s="78" t="s">
        <v>61</v>
      </c>
      <c r="I8" s="78" t="s">
        <v>62</v>
      </c>
    </row>
    <row r="9" spans="1:9" s="81" customFormat="1" x14ac:dyDescent="0.25">
      <c r="A9" s="89"/>
      <c r="B9" s="78"/>
      <c r="C9" s="78"/>
      <c r="D9" s="267"/>
      <c r="E9" s="78"/>
      <c r="F9" s="78"/>
      <c r="G9" s="78"/>
      <c r="H9" s="78"/>
      <c r="I9" s="169" t="s">
        <v>339</v>
      </c>
    </row>
    <row r="10" spans="1:9" x14ac:dyDescent="0.25">
      <c r="E10" s="70"/>
      <c r="G10" s="81"/>
      <c r="I10" s="81"/>
    </row>
    <row r="11" spans="1:9" ht="13" x14ac:dyDescent="0.3">
      <c r="A11" s="89">
        <v>11</v>
      </c>
      <c r="C11" s="283" t="s">
        <v>65</v>
      </c>
      <c r="D11" s="283"/>
      <c r="E11" s="70"/>
      <c r="G11" s="81"/>
      <c r="I11" s="81"/>
    </row>
    <row r="12" spans="1:9" ht="13" x14ac:dyDescent="0.3">
      <c r="A12" s="89">
        <v>12</v>
      </c>
      <c r="B12" s="80">
        <v>301</v>
      </c>
      <c r="C12" s="87" t="s">
        <v>182</v>
      </c>
      <c r="D12" s="283"/>
      <c r="E12" s="232">
        <v>0</v>
      </c>
      <c r="F12" s="254">
        <f>'IRA-6 Direct Initial Plant'!F12</f>
        <v>0</v>
      </c>
      <c r="G12" s="234">
        <f>E12*F12</f>
        <v>0</v>
      </c>
      <c r="H12" s="233">
        <v>0</v>
      </c>
      <c r="I12" s="234">
        <f>E12-H12</f>
        <v>0</v>
      </c>
    </row>
    <row r="13" spans="1:9" ht="13" x14ac:dyDescent="0.3">
      <c r="A13" s="89">
        <v>13</v>
      </c>
      <c r="B13" s="80">
        <v>302</v>
      </c>
      <c r="C13" s="87" t="s">
        <v>183</v>
      </c>
      <c r="D13" s="283"/>
      <c r="E13" s="307">
        <v>0</v>
      </c>
      <c r="F13" s="254">
        <f>'IRA-6 Direct Initial Plant'!F13</f>
        <v>0</v>
      </c>
      <c r="G13" s="258">
        <f>E13*F13</f>
        <v>0</v>
      </c>
      <c r="H13" s="309">
        <v>0</v>
      </c>
      <c r="I13" s="258">
        <f>E13-H13</f>
        <v>0</v>
      </c>
    </row>
    <row r="14" spans="1:9" x14ac:dyDescent="0.25">
      <c r="A14" s="89">
        <v>14</v>
      </c>
      <c r="B14" s="80">
        <v>303</v>
      </c>
      <c r="C14" s="82" t="s">
        <v>186</v>
      </c>
      <c r="D14" s="82"/>
      <c r="E14" s="308">
        <v>0</v>
      </c>
      <c r="F14" s="254">
        <f>'IRA-6 Direct Initial Plant'!F14</f>
        <v>0</v>
      </c>
      <c r="G14" s="259">
        <f>E14*F14</f>
        <v>0</v>
      </c>
      <c r="H14" s="308">
        <v>0</v>
      </c>
      <c r="I14" s="259">
        <f>E14-H14</f>
        <v>0</v>
      </c>
    </row>
    <row r="15" spans="1:9" ht="13" x14ac:dyDescent="0.3">
      <c r="A15" s="89">
        <v>15</v>
      </c>
      <c r="B15" s="80"/>
      <c r="C15" s="283" t="s">
        <v>67</v>
      </c>
      <c r="D15" s="82"/>
      <c r="E15" s="319">
        <f>SUM(E12:E14)</f>
        <v>0</v>
      </c>
      <c r="F15" s="254"/>
      <c r="G15" s="319">
        <f t="shared" ref="G15:I15" si="0">SUM(G12:G14)</f>
        <v>0</v>
      </c>
      <c r="H15" s="319">
        <f t="shared" si="0"/>
        <v>0</v>
      </c>
      <c r="I15" s="319">
        <f t="shared" si="0"/>
        <v>0</v>
      </c>
    </row>
    <row r="16" spans="1:9" x14ac:dyDescent="0.25">
      <c r="A16" s="89">
        <v>16</v>
      </c>
      <c r="B16" s="80"/>
      <c r="C16" s="82"/>
      <c r="D16" s="82"/>
      <c r="E16" s="30"/>
      <c r="F16" s="254"/>
      <c r="G16" s="30"/>
      <c r="H16" s="30"/>
      <c r="I16" s="30"/>
    </row>
    <row r="17" spans="1:9" ht="13" x14ac:dyDescent="0.3">
      <c r="A17" s="89">
        <v>17</v>
      </c>
      <c r="B17" s="80"/>
      <c r="C17" s="283" t="s">
        <v>70</v>
      </c>
      <c r="D17" s="283"/>
      <c r="E17" s="86"/>
      <c r="F17" s="254"/>
      <c r="G17" s="86"/>
      <c r="H17" s="86"/>
      <c r="I17" s="86"/>
    </row>
    <row r="18" spans="1:9" x14ac:dyDescent="0.25">
      <c r="A18" s="89">
        <v>18</v>
      </c>
      <c r="B18" s="80" t="s">
        <v>71</v>
      </c>
      <c r="C18" s="82" t="s">
        <v>184</v>
      </c>
      <c r="D18" s="82"/>
      <c r="E18" s="317">
        <v>0</v>
      </c>
      <c r="F18" s="254">
        <f>'IRA-6 Direct Initial Plant'!F18</f>
        <v>0</v>
      </c>
      <c r="G18" s="316">
        <f t="shared" ref="G18:G24" si="1">E18*F18</f>
        <v>0</v>
      </c>
      <c r="H18" s="317">
        <v>0</v>
      </c>
      <c r="I18" s="316">
        <f t="shared" ref="I18:I24" si="2">E18-H18</f>
        <v>0</v>
      </c>
    </row>
    <row r="19" spans="1:9" x14ac:dyDescent="0.25">
      <c r="A19" s="89">
        <v>19</v>
      </c>
      <c r="B19" s="80">
        <v>366</v>
      </c>
      <c r="C19" s="82" t="s">
        <v>68</v>
      </c>
      <c r="D19" s="82"/>
      <c r="E19" s="312">
        <v>0</v>
      </c>
      <c r="F19" s="254">
        <f>'IRA-6 Direct Initial Plant'!F19</f>
        <v>0</v>
      </c>
      <c r="G19" s="99">
        <f t="shared" si="1"/>
        <v>0</v>
      </c>
      <c r="H19" s="312">
        <v>0</v>
      </c>
      <c r="I19" s="99">
        <f t="shared" si="2"/>
        <v>0</v>
      </c>
    </row>
    <row r="20" spans="1:9" x14ac:dyDescent="0.25">
      <c r="A20" s="89">
        <v>20</v>
      </c>
      <c r="B20" s="80">
        <v>367</v>
      </c>
      <c r="C20" s="82" t="s">
        <v>72</v>
      </c>
      <c r="D20" s="82"/>
      <c r="E20" s="312">
        <v>0</v>
      </c>
      <c r="F20" s="254">
        <f>'IRA-6 Direct Initial Plant'!F20</f>
        <v>0</v>
      </c>
      <c r="G20" s="99">
        <f t="shared" si="1"/>
        <v>0</v>
      </c>
      <c r="H20" s="312">
        <v>0</v>
      </c>
      <c r="I20" s="99">
        <f t="shared" si="2"/>
        <v>0</v>
      </c>
    </row>
    <row r="21" spans="1:9" x14ac:dyDescent="0.25">
      <c r="A21" s="89">
        <v>21</v>
      </c>
      <c r="B21" s="80">
        <v>368</v>
      </c>
      <c r="C21" s="82" t="s">
        <v>69</v>
      </c>
      <c r="D21" s="82"/>
      <c r="E21" s="314">
        <v>0</v>
      </c>
      <c r="F21" s="254">
        <f>'IRA-6 Direct Initial Plant'!F21</f>
        <v>0</v>
      </c>
      <c r="G21" s="313">
        <f t="shared" si="1"/>
        <v>0</v>
      </c>
      <c r="H21" s="314">
        <v>0</v>
      </c>
      <c r="I21" s="99">
        <f t="shared" si="2"/>
        <v>0</v>
      </c>
    </row>
    <row r="22" spans="1:9" x14ac:dyDescent="0.25">
      <c r="A22" s="89">
        <v>22</v>
      </c>
      <c r="B22" s="80">
        <v>369</v>
      </c>
      <c r="C22" s="82" t="s">
        <v>75</v>
      </c>
      <c r="D22" s="82"/>
      <c r="E22" s="314">
        <v>0</v>
      </c>
      <c r="F22" s="254">
        <f>'IRA-6 Direct Initial Plant'!F22</f>
        <v>0</v>
      </c>
      <c r="G22" s="313">
        <f t="shared" si="1"/>
        <v>0</v>
      </c>
      <c r="H22" s="314">
        <v>0</v>
      </c>
      <c r="I22" s="99">
        <f t="shared" si="2"/>
        <v>0</v>
      </c>
    </row>
    <row r="23" spans="1:9" x14ac:dyDescent="0.25">
      <c r="A23" s="89">
        <v>23</v>
      </c>
      <c r="B23" s="80">
        <v>370</v>
      </c>
      <c r="C23" s="82" t="s">
        <v>73</v>
      </c>
      <c r="D23" s="82"/>
      <c r="E23" s="314">
        <v>0</v>
      </c>
      <c r="F23" s="254">
        <f>'IRA-6 Direct Initial Plant'!F23</f>
        <v>0</v>
      </c>
      <c r="G23" s="313">
        <f t="shared" si="1"/>
        <v>0</v>
      </c>
      <c r="H23" s="314">
        <v>0</v>
      </c>
      <c r="I23" s="99">
        <f t="shared" si="2"/>
        <v>0</v>
      </c>
    </row>
    <row r="24" spans="1:9" x14ac:dyDescent="0.25">
      <c r="A24" s="89">
        <v>24</v>
      </c>
      <c r="B24" s="80">
        <v>371</v>
      </c>
      <c r="C24" s="82" t="s">
        <v>66</v>
      </c>
      <c r="D24" s="82"/>
      <c r="E24" s="314">
        <v>0</v>
      </c>
      <c r="F24" s="254">
        <f>'IRA-6 Direct Initial Plant'!F24</f>
        <v>0</v>
      </c>
      <c r="G24" s="313">
        <f t="shared" si="1"/>
        <v>0</v>
      </c>
      <c r="H24" s="314">
        <v>0</v>
      </c>
      <c r="I24" s="99">
        <f t="shared" si="2"/>
        <v>0</v>
      </c>
    </row>
    <row r="25" spans="1:9" ht="13" x14ac:dyDescent="0.3">
      <c r="A25" s="89">
        <v>25</v>
      </c>
      <c r="B25" s="80"/>
      <c r="C25" s="283" t="s">
        <v>67</v>
      </c>
      <c r="D25" s="283"/>
      <c r="E25" s="319">
        <f>SUM(E18:E24)</f>
        <v>0</v>
      </c>
      <c r="F25" s="254"/>
      <c r="G25" s="319">
        <f>SUM(G18:G24)</f>
        <v>0</v>
      </c>
      <c r="H25" s="319">
        <f>SUM(H18:H24)</f>
        <v>0</v>
      </c>
      <c r="I25" s="319">
        <f>SUM(I18:I24)</f>
        <v>0</v>
      </c>
    </row>
    <row r="26" spans="1:9" x14ac:dyDescent="0.25">
      <c r="A26" s="89">
        <v>26</v>
      </c>
      <c r="E26" s="88"/>
      <c r="F26" s="254"/>
      <c r="G26" s="88"/>
      <c r="H26" s="88"/>
      <c r="I26" s="88"/>
    </row>
    <row r="27" spans="1:9" ht="13" x14ac:dyDescent="0.3">
      <c r="A27" s="89">
        <v>27</v>
      </c>
      <c r="B27" s="81"/>
      <c r="C27" s="282" t="s">
        <v>74</v>
      </c>
      <c r="E27" s="88"/>
      <c r="F27" s="254"/>
      <c r="G27" s="88"/>
      <c r="H27" s="88"/>
      <c r="I27" s="88"/>
    </row>
    <row r="28" spans="1:9" x14ac:dyDescent="0.25">
      <c r="A28" s="89">
        <v>28</v>
      </c>
      <c r="B28" s="89">
        <v>374</v>
      </c>
      <c r="C28" s="90" t="s">
        <v>185</v>
      </c>
      <c r="E28" s="320">
        <v>0</v>
      </c>
      <c r="F28" s="254">
        <f>'IRA-6 Direct Initial Plant'!F28</f>
        <v>0</v>
      </c>
      <c r="G28" s="240">
        <f t="shared" ref="G28:G39" si="3">E28*F28</f>
        <v>0</v>
      </c>
      <c r="H28" s="320">
        <v>0</v>
      </c>
      <c r="I28" s="316">
        <f t="shared" ref="I28:I39" si="4">E28-H28</f>
        <v>0</v>
      </c>
    </row>
    <row r="29" spans="1:9" x14ac:dyDescent="0.25">
      <c r="A29" s="89">
        <v>29</v>
      </c>
      <c r="B29" s="89">
        <v>375</v>
      </c>
      <c r="C29" s="90" t="s">
        <v>68</v>
      </c>
      <c r="E29" s="323">
        <v>0</v>
      </c>
      <c r="F29" s="254">
        <f>'IRA-6 Direct Initial Plant'!F29</f>
        <v>0</v>
      </c>
      <c r="G29" s="101">
        <f t="shared" si="3"/>
        <v>0</v>
      </c>
      <c r="H29" s="323">
        <v>0</v>
      </c>
      <c r="I29" s="99">
        <f t="shared" si="4"/>
        <v>0</v>
      </c>
    </row>
    <row r="30" spans="1:9" x14ac:dyDescent="0.25">
      <c r="A30" s="89">
        <v>30</v>
      </c>
      <c r="B30" s="89">
        <v>376</v>
      </c>
      <c r="C30" s="90" t="s">
        <v>72</v>
      </c>
      <c r="E30" s="323">
        <v>0</v>
      </c>
      <c r="F30" s="254">
        <f>'IRA-6 Direct Initial Plant'!F30</f>
        <v>0</v>
      </c>
      <c r="G30" s="101">
        <f t="shared" si="3"/>
        <v>0</v>
      </c>
      <c r="H30" s="323">
        <v>0</v>
      </c>
      <c r="I30" s="99">
        <f t="shared" si="4"/>
        <v>0</v>
      </c>
    </row>
    <row r="31" spans="1:9" x14ac:dyDescent="0.25">
      <c r="A31" s="89">
        <v>31</v>
      </c>
      <c r="B31" s="89">
        <v>377</v>
      </c>
      <c r="C31" s="90" t="s">
        <v>69</v>
      </c>
      <c r="E31" s="323">
        <v>0</v>
      </c>
      <c r="F31" s="254">
        <f>'IRA-6 Direct Initial Plant'!F31</f>
        <v>0</v>
      </c>
      <c r="G31" s="101">
        <f t="shared" si="3"/>
        <v>0</v>
      </c>
      <c r="H31" s="323">
        <v>0</v>
      </c>
      <c r="I31" s="99">
        <f t="shared" si="4"/>
        <v>0</v>
      </c>
    </row>
    <row r="32" spans="1:9" x14ac:dyDescent="0.25">
      <c r="A32" s="89">
        <v>32</v>
      </c>
      <c r="B32" s="89">
        <v>378</v>
      </c>
      <c r="C32" s="90" t="s">
        <v>187</v>
      </c>
      <c r="E32" s="323">
        <v>0</v>
      </c>
      <c r="F32" s="254">
        <f>'IRA-6 Direct Initial Plant'!F32</f>
        <v>0</v>
      </c>
      <c r="G32" s="101">
        <f t="shared" si="3"/>
        <v>0</v>
      </c>
      <c r="H32" s="323">
        <v>0</v>
      </c>
      <c r="I32" s="99">
        <f t="shared" si="4"/>
        <v>0</v>
      </c>
    </row>
    <row r="33" spans="1:9" x14ac:dyDescent="0.25">
      <c r="A33" s="89">
        <v>33</v>
      </c>
      <c r="B33" s="89">
        <v>379</v>
      </c>
      <c r="C33" s="90" t="s">
        <v>188</v>
      </c>
      <c r="E33" s="323">
        <v>0</v>
      </c>
      <c r="F33" s="254">
        <f>'IRA-6 Direct Initial Plant'!F33</f>
        <v>0</v>
      </c>
      <c r="G33" s="101">
        <f t="shared" si="3"/>
        <v>0</v>
      </c>
      <c r="H33" s="323">
        <v>0</v>
      </c>
      <c r="I33" s="99">
        <f t="shared" si="4"/>
        <v>0</v>
      </c>
    </row>
    <row r="34" spans="1:9" x14ac:dyDescent="0.25">
      <c r="A34" s="89">
        <v>34</v>
      </c>
      <c r="B34" s="89">
        <v>380</v>
      </c>
      <c r="C34" s="90" t="s">
        <v>76</v>
      </c>
      <c r="E34" s="323">
        <v>0</v>
      </c>
      <c r="F34" s="254">
        <f>'IRA-6 Direct Initial Plant'!F34</f>
        <v>0</v>
      </c>
      <c r="G34" s="101">
        <f t="shared" si="3"/>
        <v>0</v>
      </c>
      <c r="H34" s="323">
        <v>0</v>
      </c>
      <c r="I34" s="99">
        <f t="shared" si="4"/>
        <v>0</v>
      </c>
    </row>
    <row r="35" spans="1:9" x14ac:dyDescent="0.25">
      <c r="A35" s="89">
        <v>35</v>
      </c>
      <c r="B35" s="89">
        <v>381</v>
      </c>
      <c r="C35" s="90" t="s">
        <v>125</v>
      </c>
      <c r="E35" s="323">
        <v>0</v>
      </c>
      <c r="F35" s="254">
        <f>'IRA-6 Direct Initial Plant'!F35</f>
        <v>0</v>
      </c>
      <c r="G35" s="101">
        <f t="shared" si="3"/>
        <v>0</v>
      </c>
      <c r="H35" s="323">
        <v>0</v>
      </c>
      <c r="I35" s="99">
        <f t="shared" si="4"/>
        <v>0</v>
      </c>
    </row>
    <row r="36" spans="1:9" x14ac:dyDescent="0.25">
      <c r="A36" s="89">
        <v>36</v>
      </c>
      <c r="B36" s="170">
        <v>382</v>
      </c>
      <c r="C36" s="90" t="s">
        <v>126</v>
      </c>
      <c r="E36" s="323">
        <v>0</v>
      </c>
      <c r="F36" s="254">
        <f>'IRA-6 Direct Initial Plant'!F36</f>
        <v>0</v>
      </c>
      <c r="G36" s="101">
        <f t="shared" si="3"/>
        <v>0</v>
      </c>
      <c r="H36" s="323">
        <v>0</v>
      </c>
      <c r="I36" s="99">
        <f t="shared" si="4"/>
        <v>0</v>
      </c>
    </row>
    <row r="37" spans="1:9" x14ac:dyDescent="0.25">
      <c r="A37" s="89">
        <v>37</v>
      </c>
      <c r="B37" s="89">
        <v>383</v>
      </c>
      <c r="C37" s="90" t="s">
        <v>127</v>
      </c>
      <c r="E37" s="323">
        <v>0</v>
      </c>
      <c r="F37" s="254">
        <f>'IRA-6 Direct Initial Plant'!F37</f>
        <v>0</v>
      </c>
      <c r="G37" s="101">
        <f t="shared" si="3"/>
        <v>0</v>
      </c>
      <c r="H37" s="323">
        <v>0</v>
      </c>
      <c r="I37" s="99">
        <f t="shared" si="4"/>
        <v>0</v>
      </c>
    </row>
    <row r="38" spans="1:9" x14ac:dyDescent="0.25">
      <c r="A38" s="89">
        <v>38</v>
      </c>
      <c r="B38" s="89">
        <v>385</v>
      </c>
      <c r="C38" s="90" t="s">
        <v>189</v>
      </c>
      <c r="E38" s="323">
        <v>0</v>
      </c>
      <c r="F38" s="254">
        <f>'IRA-6 Direct Initial Plant'!F38</f>
        <v>0</v>
      </c>
      <c r="G38" s="101">
        <f t="shared" si="3"/>
        <v>0</v>
      </c>
      <c r="H38" s="323">
        <v>0</v>
      </c>
      <c r="I38" s="99">
        <f t="shared" si="4"/>
        <v>0</v>
      </c>
    </row>
    <row r="39" spans="1:9" x14ac:dyDescent="0.25">
      <c r="A39" s="89">
        <v>39</v>
      </c>
      <c r="B39" s="89" t="s">
        <v>77</v>
      </c>
      <c r="C39" s="90" t="s">
        <v>190</v>
      </c>
      <c r="E39" s="323">
        <v>0</v>
      </c>
      <c r="F39" s="254">
        <f>'IRA-6 Direct Initial Plant'!F39</f>
        <v>0</v>
      </c>
      <c r="G39" s="101">
        <f t="shared" si="3"/>
        <v>0</v>
      </c>
      <c r="H39" s="323">
        <v>0</v>
      </c>
      <c r="I39" s="99">
        <f t="shared" si="4"/>
        <v>0</v>
      </c>
    </row>
    <row r="40" spans="1:9" ht="13" x14ac:dyDescent="0.3">
      <c r="A40" s="89">
        <v>40</v>
      </c>
      <c r="C40" s="283" t="s">
        <v>67</v>
      </c>
      <c r="E40" s="319">
        <f>SUM(E28:E39)</f>
        <v>0</v>
      </c>
      <c r="F40" s="254"/>
      <c r="G40" s="319">
        <f>SUM(G28:G39)</f>
        <v>0</v>
      </c>
      <c r="H40" s="319">
        <f>SUM(H28:H39)</f>
        <v>0</v>
      </c>
      <c r="I40" s="319">
        <f>SUM(I28:I39)</f>
        <v>0</v>
      </c>
    </row>
    <row r="41" spans="1:9" x14ac:dyDescent="0.25">
      <c r="A41" s="89">
        <v>41</v>
      </c>
      <c r="E41" s="88"/>
      <c r="F41" s="254"/>
      <c r="G41" s="88"/>
      <c r="H41" s="88"/>
      <c r="I41" s="88"/>
    </row>
    <row r="42" spans="1:9" ht="13" x14ac:dyDescent="0.3">
      <c r="A42" s="89">
        <v>42</v>
      </c>
      <c r="C42" s="283" t="s">
        <v>78</v>
      </c>
      <c r="D42" s="283"/>
      <c r="E42" s="88"/>
      <c r="F42" s="254"/>
      <c r="G42" s="88"/>
      <c r="H42" s="88"/>
      <c r="I42" s="88"/>
    </row>
    <row r="43" spans="1:9" x14ac:dyDescent="0.25">
      <c r="A43" s="89">
        <v>43</v>
      </c>
      <c r="B43" s="80">
        <v>389</v>
      </c>
      <c r="C43" s="82" t="s">
        <v>185</v>
      </c>
      <c r="D43" s="82"/>
      <c r="E43" s="321">
        <v>0</v>
      </c>
      <c r="F43" s="254">
        <f>'IRA-6 Direct Initial Plant'!F43</f>
        <v>0</v>
      </c>
      <c r="G43" s="324">
        <f t="shared" ref="G43:G53" si="5">E43*F43</f>
        <v>0</v>
      </c>
      <c r="H43" s="321">
        <v>0</v>
      </c>
      <c r="I43" s="316">
        <f t="shared" ref="I43:I53" si="6">E43-H43</f>
        <v>0</v>
      </c>
    </row>
    <row r="44" spans="1:9" x14ac:dyDescent="0.25">
      <c r="A44" s="89">
        <v>44</v>
      </c>
      <c r="B44" s="80">
        <v>390</v>
      </c>
      <c r="C44" s="82" t="s">
        <v>68</v>
      </c>
      <c r="D44" s="82"/>
      <c r="E44" s="314">
        <v>0</v>
      </c>
      <c r="F44" s="254">
        <f>'IRA-6 Direct Initial Plant'!F44</f>
        <v>0</v>
      </c>
      <c r="G44" s="313">
        <f t="shared" si="5"/>
        <v>0</v>
      </c>
      <c r="H44" s="314">
        <v>0</v>
      </c>
      <c r="I44" s="101">
        <f t="shared" si="6"/>
        <v>0</v>
      </c>
    </row>
    <row r="45" spans="1:9" x14ac:dyDescent="0.25">
      <c r="A45" s="89">
        <v>45</v>
      </c>
      <c r="B45" s="80">
        <v>391</v>
      </c>
      <c r="C45" s="82" t="s">
        <v>191</v>
      </c>
      <c r="D45" s="82"/>
      <c r="E45" s="314">
        <v>0</v>
      </c>
      <c r="F45" s="254">
        <f>'IRA-6 Direct Initial Plant'!F45</f>
        <v>0</v>
      </c>
      <c r="G45" s="313">
        <f t="shared" si="5"/>
        <v>0</v>
      </c>
      <c r="H45" s="314">
        <v>0</v>
      </c>
      <c r="I45" s="101">
        <f t="shared" si="6"/>
        <v>0</v>
      </c>
    </row>
    <row r="46" spans="1:9" x14ac:dyDescent="0.25">
      <c r="A46" s="89">
        <v>46</v>
      </c>
      <c r="B46" s="80">
        <v>392</v>
      </c>
      <c r="C46" s="82" t="s">
        <v>79</v>
      </c>
      <c r="D46" s="82"/>
      <c r="E46" s="314">
        <v>0</v>
      </c>
      <c r="F46" s="254">
        <f>'IRA-6 Direct Initial Plant'!F46</f>
        <v>0</v>
      </c>
      <c r="G46" s="313">
        <f t="shared" si="5"/>
        <v>0</v>
      </c>
      <c r="H46" s="314">
        <v>0</v>
      </c>
      <c r="I46" s="101">
        <f t="shared" si="6"/>
        <v>0</v>
      </c>
    </row>
    <row r="47" spans="1:9" x14ac:dyDescent="0.25">
      <c r="A47" s="89">
        <v>47</v>
      </c>
      <c r="B47" s="80">
        <v>393</v>
      </c>
      <c r="C47" s="82" t="s">
        <v>192</v>
      </c>
      <c r="D47" s="82"/>
      <c r="E47" s="323">
        <v>0</v>
      </c>
      <c r="F47" s="254">
        <f>'IRA-6 Direct Initial Plant'!F47</f>
        <v>0</v>
      </c>
      <c r="G47" s="101">
        <f t="shared" si="5"/>
        <v>0</v>
      </c>
      <c r="H47" s="323">
        <v>0</v>
      </c>
      <c r="I47" s="101">
        <f t="shared" si="6"/>
        <v>0</v>
      </c>
    </row>
    <row r="48" spans="1:9" x14ac:dyDescent="0.25">
      <c r="A48" s="89">
        <v>48</v>
      </c>
      <c r="B48" s="80">
        <v>394</v>
      </c>
      <c r="C48" s="82" t="s">
        <v>193</v>
      </c>
      <c r="D48" s="82"/>
      <c r="E48" s="323">
        <v>0</v>
      </c>
      <c r="F48" s="254">
        <f>'IRA-6 Direct Initial Plant'!F48</f>
        <v>0</v>
      </c>
      <c r="G48" s="101">
        <f t="shared" si="5"/>
        <v>0</v>
      </c>
      <c r="H48" s="323">
        <v>0</v>
      </c>
      <c r="I48" s="101">
        <f t="shared" si="6"/>
        <v>0</v>
      </c>
    </row>
    <row r="49" spans="1:9" x14ac:dyDescent="0.25">
      <c r="A49" s="89">
        <v>49</v>
      </c>
      <c r="B49" s="80">
        <v>395</v>
      </c>
      <c r="C49" s="82" t="s">
        <v>194</v>
      </c>
      <c r="D49" s="82"/>
      <c r="E49" s="323">
        <v>0</v>
      </c>
      <c r="F49" s="254">
        <f>'IRA-6 Direct Initial Plant'!F49</f>
        <v>0</v>
      </c>
      <c r="G49" s="101">
        <f t="shared" si="5"/>
        <v>0</v>
      </c>
      <c r="H49" s="323">
        <v>0</v>
      </c>
      <c r="I49" s="101">
        <f t="shared" si="6"/>
        <v>0</v>
      </c>
    </row>
    <row r="50" spans="1:9" x14ac:dyDescent="0.25">
      <c r="A50" s="89">
        <v>50</v>
      </c>
      <c r="B50" s="80">
        <v>396</v>
      </c>
      <c r="C50" s="82" t="s">
        <v>195</v>
      </c>
      <c r="D50" s="82"/>
      <c r="E50" s="323">
        <v>0</v>
      </c>
      <c r="F50" s="254">
        <f>'IRA-6 Direct Initial Plant'!F50</f>
        <v>0</v>
      </c>
      <c r="G50" s="101">
        <f t="shared" si="5"/>
        <v>0</v>
      </c>
      <c r="H50" s="323">
        <v>0</v>
      </c>
      <c r="I50" s="101">
        <f t="shared" si="6"/>
        <v>0</v>
      </c>
    </row>
    <row r="51" spans="1:9" x14ac:dyDescent="0.25">
      <c r="A51" s="89">
        <v>51</v>
      </c>
      <c r="B51" s="80">
        <v>397</v>
      </c>
      <c r="C51" s="82" t="s">
        <v>73</v>
      </c>
      <c r="D51" s="82"/>
      <c r="E51" s="323">
        <v>0</v>
      </c>
      <c r="F51" s="254">
        <f>'IRA-6 Direct Initial Plant'!F51</f>
        <v>0</v>
      </c>
      <c r="G51" s="101">
        <f t="shared" si="5"/>
        <v>0</v>
      </c>
      <c r="H51" s="323">
        <v>0</v>
      </c>
      <c r="I51" s="101">
        <f t="shared" si="6"/>
        <v>0</v>
      </c>
    </row>
    <row r="52" spans="1:9" x14ac:dyDescent="0.25">
      <c r="A52" s="89">
        <v>52</v>
      </c>
      <c r="B52" s="80">
        <v>398</v>
      </c>
      <c r="C52" s="82" t="s">
        <v>196</v>
      </c>
      <c r="D52" s="82"/>
      <c r="E52" s="323">
        <v>0</v>
      </c>
      <c r="F52" s="254">
        <f>'IRA-6 Direct Initial Plant'!F52</f>
        <v>0</v>
      </c>
      <c r="G52" s="101">
        <f t="shared" si="5"/>
        <v>0</v>
      </c>
      <c r="H52" s="323">
        <v>0</v>
      </c>
      <c r="I52" s="101">
        <f t="shared" si="6"/>
        <v>0</v>
      </c>
    </row>
    <row r="53" spans="1:9" x14ac:dyDescent="0.25">
      <c r="A53" s="89">
        <v>53</v>
      </c>
      <c r="B53" s="80">
        <v>399</v>
      </c>
      <c r="C53" s="82" t="s">
        <v>197</v>
      </c>
      <c r="D53" s="82"/>
      <c r="E53" s="323">
        <v>0</v>
      </c>
      <c r="F53" s="254">
        <f>'IRA-6 Direct Initial Plant'!F53</f>
        <v>0</v>
      </c>
      <c r="G53" s="101">
        <f t="shared" si="5"/>
        <v>0</v>
      </c>
      <c r="H53" s="323">
        <v>0</v>
      </c>
      <c r="I53" s="101">
        <f t="shared" si="6"/>
        <v>0</v>
      </c>
    </row>
    <row r="54" spans="1:9" ht="13" x14ac:dyDescent="0.3">
      <c r="A54" s="89">
        <v>54</v>
      </c>
      <c r="C54" s="283" t="s">
        <v>67</v>
      </c>
      <c r="D54" s="283"/>
      <c r="E54" s="319">
        <f>SUM(E43:E53)</f>
        <v>0</v>
      </c>
      <c r="F54" s="114"/>
      <c r="G54" s="319">
        <f>SUM(G43:G53)</f>
        <v>0</v>
      </c>
      <c r="H54" s="319">
        <f>SUM(H43:H53)</f>
        <v>0</v>
      </c>
      <c r="I54" s="319">
        <f>SUM(I43:I53)</f>
        <v>0</v>
      </c>
    </row>
    <row r="55" spans="1:9" x14ac:dyDescent="0.25">
      <c r="A55" s="89">
        <v>55</v>
      </c>
      <c r="C55" s="82"/>
      <c r="D55" s="82"/>
      <c r="E55" s="97"/>
      <c r="F55" s="239"/>
      <c r="G55" s="98"/>
      <c r="H55" s="97"/>
      <c r="I55" s="98"/>
    </row>
    <row r="56" spans="1:9" ht="13.5" thickBot="1" x14ac:dyDescent="0.35">
      <c r="A56" s="89">
        <v>56</v>
      </c>
      <c r="C56" s="283" t="s">
        <v>81</v>
      </c>
      <c r="D56" s="283"/>
      <c r="E56" s="322">
        <f t="shared" ref="E56" si="7">+E15+E25+E54+E40</f>
        <v>0</v>
      </c>
      <c r="F56" s="238"/>
      <c r="G56" s="322">
        <f>+G15+G25+G54+G40</f>
        <v>0</v>
      </c>
      <c r="H56" s="322">
        <f t="shared" ref="H56" si="8">+H15+H25+H54+H40</f>
        <v>0</v>
      </c>
      <c r="I56" s="322">
        <f>+I15+I25+I54+I40</f>
        <v>0</v>
      </c>
    </row>
    <row r="57" spans="1:9" ht="13" thickTop="1" x14ac:dyDescent="0.25">
      <c r="A57" s="89">
        <v>57</v>
      </c>
      <c r="C57" s="82" t="s">
        <v>198</v>
      </c>
      <c r="D57" s="231"/>
      <c r="E57" s="100"/>
      <c r="F57" s="114">
        <f>'IRA-6 Direct Initial Plant'!F57</f>
        <v>0</v>
      </c>
      <c r="G57" s="101">
        <f>E57*F57</f>
        <v>0</v>
      </c>
      <c r="H57" s="360"/>
      <c r="I57" s="101"/>
    </row>
    <row r="58" spans="1:9" ht="13.5" thickBot="1" x14ac:dyDescent="0.35">
      <c r="A58" s="89">
        <v>58</v>
      </c>
      <c r="C58" s="283" t="s">
        <v>82</v>
      </c>
      <c r="D58" s="283"/>
      <c r="E58" s="322">
        <f>E56+E57</f>
        <v>0</v>
      </c>
      <c r="F58" s="316"/>
      <c r="G58" s="322">
        <f t="shared" ref="G58:H58" si="9">G56+G57</f>
        <v>0</v>
      </c>
      <c r="H58" s="322">
        <f t="shared" si="9"/>
        <v>0</v>
      </c>
      <c r="I58" s="322">
        <f>I56+I57</f>
        <v>0</v>
      </c>
    </row>
    <row r="59" spans="1:9" ht="13" thickTop="1" x14ac:dyDescent="0.25">
      <c r="A59" s="89"/>
      <c r="F59" s="237"/>
      <c r="G59" s="81"/>
    </row>
    <row r="60" spans="1:9" x14ac:dyDescent="0.25">
      <c r="A60" s="89"/>
      <c r="F60" s="237"/>
      <c r="G60" s="81"/>
    </row>
    <row r="61" spans="1:9" x14ac:dyDescent="0.25">
      <c r="A61" s="89"/>
      <c r="B61" s="81"/>
      <c r="C61" s="81"/>
      <c r="F61" s="237"/>
      <c r="G61" s="81"/>
    </row>
    <row r="62" spans="1:9" x14ac:dyDescent="0.25">
      <c r="A62" s="89"/>
      <c r="F62" s="237"/>
      <c r="G62" s="81"/>
    </row>
    <row r="63" spans="1:9" x14ac:dyDescent="0.25">
      <c r="A63" s="89"/>
      <c r="F63" s="237"/>
      <c r="G63" s="81"/>
    </row>
    <row r="64" spans="1:9" x14ac:dyDescent="0.25">
      <c r="A64" s="89"/>
      <c r="F64" s="237"/>
      <c r="G64" s="81"/>
    </row>
    <row r="65" spans="3:7" x14ac:dyDescent="0.25">
      <c r="F65" s="237"/>
      <c r="G65" s="81"/>
    </row>
    <row r="66" spans="3:7" x14ac:dyDescent="0.25">
      <c r="F66" s="237"/>
      <c r="G66" s="81"/>
    </row>
    <row r="67" spans="3:7" x14ac:dyDescent="0.25">
      <c r="F67" s="237"/>
      <c r="G67" s="81"/>
    </row>
    <row r="68" spans="3:7" ht="13" x14ac:dyDescent="0.3">
      <c r="C68" s="286"/>
      <c r="F68" s="237"/>
      <c r="G68" s="81"/>
    </row>
    <row r="69" spans="3:7" x14ac:dyDescent="0.25">
      <c r="F69" s="237"/>
      <c r="G69" s="81"/>
    </row>
    <row r="70" spans="3:7" x14ac:dyDescent="0.25">
      <c r="F70" s="237"/>
      <c r="G70" s="81"/>
    </row>
    <row r="71" spans="3:7" x14ac:dyDescent="0.25">
      <c r="F71" s="237"/>
      <c r="G71" s="81"/>
    </row>
    <row r="72" spans="3:7" x14ac:dyDescent="0.25">
      <c r="F72" s="237"/>
      <c r="G72" s="81"/>
    </row>
    <row r="73" spans="3:7" x14ac:dyDescent="0.25">
      <c r="F73" s="237"/>
      <c r="G73" s="81"/>
    </row>
    <row r="74" spans="3:7" x14ac:dyDescent="0.25">
      <c r="F74" s="237"/>
      <c r="G74" s="81"/>
    </row>
    <row r="75" spans="3:7" x14ac:dyDescent="0.25">
      <c r="F75" s="237"/>
      <c r="G75" s="81"/>
    </row>
    <row r="76" spans="3:7" x14ac:dyDescent="0.25">
      <c r="G76" s="81"/>
    </row>
    <row r="77" spans="3:7" x14ac:dyDescent="0.25">
      <c r="G77" s="81"/>
    </row>
    <row r="78" spans="3:7" x14ac:dyDescent="0.25">
      <c r="G78" s="81"/>
    </row>
    <row r="79" spans="3:7" x14ac:dyDescent="0.25">
      <c r="G79" s="81"/>
    </row>
    <row r="80" spans="3:7" x14ac:dyDescent="0.25">
      <c r="G80" s="81"/>
    </row>
    <row r="81" spans="7:7" x14ac:dyDescent="0.25">
      <c r="G81" s="81"/>
    </row>
    <row r="82" spans="7:7" x14ac:dyDescent="0.25">
      <c r="G82" s="81"/>
    </row>
    <row r="83" spans="7:7" x14ac:dyDescent="0.25">
      <c r="G83" s="81"/>
    </row>
    <row r="84" spans="7:7" x14ac:dyDescent="0.25">
      <c r="G84" s="81"/>
    </row>
    <row r="85" spans="7:7" x14ac:dyDescent="0.25">
      <c r="G85" s="81"/>
    </row>
    <row r="86" spans="7:7" x14ac:dyDescent="0.25">
      <c r="G86" s="81"/>
    </row>
    <row r="87" spans="7:7" x14ac:dyDescent="0.25">
      <c r="G87" s="81"/>
    </row>
    <row r="88" spans="7:7" x14ac:dyDescent="0.25">
      <c r="G88" s="81"/>
    </row>
    <row r="89" spans="7:7" x14ac:dyDescent="0.25">
      <c r="G89" s="81"/>
    </row>
    <row r="90" spans="7:7" x14ac:dyDescent="0.25">
      <c r="G90" s="81"/>
    </row>
    <row r="91" spans="7:7" x14ac:dyDescent="0.25">
      <c r="G91" s="81"/>
    </row>
    <row r="92" spans="7:7" x14ac:dyDescent="0.25">
      <c r="G92" s="81"/>
    </row>
    <row r="93" spans="7:7" x14ac:dyDescent="0.25">
      <c r="G93" s="81"/>
    </row>
    <row r="94" spans="7:7" x14ac:dyDescent="0.25">
      <c r="G94" s="81"/>
    </row>
    <row r="95" spans="7:7" x14ac:dyDescent="0.25">
      <c r="G95" s="81"/>
    </row>
    <row r="96" spans="7:7" x14ac:dyDescent="0.25">
      <c r="G96" s="81"/>
    </row>
    <row r="97" spans="7:7" x14ac:dyDescent="0.25">
      <c r="G97" s="81"/>
    </row>
    <row r="98" spans="7:7" x14ac:dyDescent="0.25">
      <c r="G98" s="81"/>
    </row>
    <row r="99" spans="7:7" x14ac:dyDescent="0.25">
      <c r="G99" s="81"/>
    </row>
    <row r="100" spans="7:7" x14ac:dyDescent="0.25">
      <c r="G100" s="81"/>
    </row>
    <row r="101" spans="7:7" x14ac:dyDescent="0.25">
      <c r="G101" s="81"/>
    </row>
    <row r="102" spans="7:7" x14ac:dyDescent="0.25">
      <c r="G102" s="81"/>
    </row>
    <row r="103" spans="7:7" x14ac:dyDescent="0.25">
      <c r="G103" s="81"/>
    </row>
    <row r="104" spans="7:7" x14ac:dyDescent="0.25">
      <c r="G104" s="81"/>
    </row>
    <row r="105" spans="7:7" x14ac:dyDescent="0.25">
      <c r="G105" s="81"/>
    </row>
    <row r="106" spans="7:7" x14ac:dyDescent="0.25">
      <c r="G106" s="81"/>
    </row>
    <row r="107" spans="7:7" x14ac:dyDescent="0.25">
      <c r="G107" s="81"/>
    </row>
    <row r="108" spans="7:7" x14ac:dyDescent="0.25">
      <c r="G108" s="81"/>
    </row>
    <row r="109" spans="7:7" x14ac:dyDescent="0.25">
      <c r="G109" s="81"/>
    </row>
    <row r="110" spans="7:7" x14ac:dyDescent="0.25">
      <c r="G110" s="81"/>
    </row>
    <row r="111" spans="7:7" x14ac:dyDescent="0.25">
      <c r="G111" s="81"/>
    </row>
    <row r="112" spans="7:7" x14ac:dyDescent="0.25">
      <c r="G112" s="81"/>
    </row>
    <row r="113" spans="7:7" x14ac:dyDescent="0.25">
      <c r="G113" s="81"/>
    </row>
  </sheetData>
  <mergeCells count="4">
    <mergeCell ref="A1:I1"/>
    <mergeCell ref="A2:I2"/>
    <mergeCell ref="A3:I3"/>
    <mergeCell ref="A4:I4"/>
  </mergeCells>
  <pageMargins left="0.75" right="0.25" top="1" bottom="1" header="0.5" footer="0.5"/>
  <pageSetup scale="80" fitToHeight="0" orientation="landscape" r:id="rId1"/>
  <headerFooter alignWithMargins="0">
    <oddFooter>&amp;C&amp;A&amp;RPage &amp;P of &amp;N</oddFooter>
  </headerFooter>
  <rowBreaks count="1" manualBreakCount="1">
    <brk id="4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L113"/>
  <sheetViews>
    <sheetView view="pageBreakPreview" topLeftCell="A19"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6" width="14.1796875" style="70" customWidth="1"/>
    <col min="7" max="7" width="14.26953125" style="70" customWidth="1"/>
    <col min="8" max="8" width="13.81640625" style="70" customWidth="1"/>
    <col min="9" max="9" width="14.54296875" style="70" customWidth="1"/>
    <col min="10" max="10" width="10.54296875" style="366" customWidth="1"/>
    <col min="11" max="11" width="9.7265625" style="70" customWidth="1"/>
    <col min="12" max="12" width="13.26953125" style="70" customWidth="1"/>
    <col min="13" max="235" width="9.1796875" style="70"/>
    <col min="236" max="236" width="6" style="70" customWidth="1"/>
    <col min="237" max="237" width="11.26953125" style="70" customWidth="1"/>
    <col min="238" max="238" width="12.54296875" style="70" bestFit="1" customWidth="1"/>
    <col min="239" max="239" width="56.54296875" style="70" customWidth="1"/>
    <col min="240" max="240" width="4.54296875" style="70" customWidth="1"/>
    <col min="241" max="241" width="15.7265625" style="70" customWidth="1"/>
    <col min="242" max="250" width="16.7265625" style="70" customWidth="1"/>
    <col min="251" max="251" width="35.54296875" style="70" bestFit="1" customWidth="1"/>
    <col min="252" max="252" width="16.26953125" style="70" customWidth="1"/>
    <col min="253" max="253" width="15.453125" style="70" customWidth="1"/>
    <col min="254" max="254" width="15.453125" style="70" bestFit="1" customWidth="1"/>
    <col min="255" max="255" width="2.7265625" style="70" customWidth="1"/>
    <col min="256" max="256" width="9.1796875" style="70"/>
    <col min="257" max="257" width="35.453125" style="70" bestFit="1" customWidth="1"/>
    <col min="258" max="258" width="18.26953125" style="70" bestFit="1" customWidth="1"/>
    <col min="259" max="259" width="26.7265625" style="70" bestFit="1" customWidth="1"/>
    <col min="260" max="260" width="17.26953125" style="70" bestFit="1" customWidth="1"/>
    <col min="261" max="261" width="18" style="70" bestFit="1" customWidth="1"/>
    <col min="262" max="262" width="18.26953125" style="70" bestFit="1" customWidth="1"/>
    <col min="263" max="263" width="14.26953125" style="70" bestFit="1" customWidth="1"/>
    <col min="264" max="491" width="9.1796875" style="70"/>
    <col min="492" max="492" width="6" style="70" customWidth="1"/>
    <col min="493" max="493" width="11.26953125" style="70" customWidth="1"/>
    <col min="494" max="494" width="12.54296875" style="70" bestFit="1" customWidth="1"/>
    <col min="495" max="495" width="56.54296875" style="70" customWidth="1"/>
    <col min="496" max="496" width="4.54296875" style="70" customWidth="1"/>
    <col min="497" max="497" width="15.7265625" style="70" customWidth="1"/>
    <col min="498" max="506" width="16.7265625" style="70" customWidth="1"/>
    <col min="507" max="507" width="35.54296875" style="70" bestFit="1" customWidth="1"/>
    <col min="508" max="508" width="16.26953125" style="70" customWidth="1"/>
    <col min="509" max="509" width="15.453125" style="70" customWidth="1"/>
    <col min="510" max="510" width="15.453125" style="70" bestFit="1" customWidth="1"/>
    <col min="511" max="511" width="2.7265625" style="70" customWidth="1"/>
    <col min="512" max="512" width="9.1796875" style="70"/>
    <col min="513" max="513" width="35.453125" style="70" bestFit="1" customWidth="1"/>
    <col min="514" max="514" width="18.26953125" style="70" bestFit="1" customWidth="1"/>
    <col min="515" max="515" width="26.7265625" style="70" bestFit="1" customWidth="1"/>
    <col min="516" max="516" width="17.26953125" style="70" bestFit="1" customWidth="1"/>
    <col min="517" max="517" width="18" style="70" bestFit="1" customWidth="1"/>
    <col min="518" max="518" width="18.26953125" style="70" bestFit="1" customWidth="1"/>
    <col min="519" max="519" width="14.26953125" style="70" bestFit="1" customWidth="1"/>
    <col min="520" max="747" width="9.1796875" style="70"/>
    <col min="748" max="748" width="6" style="70" customWidth="1"/>
    <col min="749" max="749" width="11.26953125" style="70" customWidth="1"/>
    <col min="750" max="750" width="12.54296875" style="70" bestFit="1" customWidth="1"/>
    <col min="751" max="751" width="56.54296875" style="70" customWidth="1"/>
    <col min="752" max="752" width="4.54296875" style="70" customWidth="1"/>
    <col min="753" max="753" width="15.7265625" style="70" customWidth="1"/>
    <col min="754" max="762" width="16.7265625" style="70" customWidth="1"/>
    <col min="763" max="763" width="35.54296875" style="70" bestFit="1" customWidth="1"/>
    <col min="764" max="764" width="16.26953125" style="70" customWidth="1"/>
    <col min="765" max="765" width="15.453125" style="70" customWidth="1"/>
    <col min="766" max="766" width="15.453125" style="70" bestFit="1" customWidth="1"/>
    <col min="767" max="767" width="2.7265625" style="70" customWidth="1"/>
    <col min="768" max="768" width="9.1796875" style="70"/>
    <col min="769" max="769" width="35.453125" style="70" bestFit="1" customWidth="1"/>
    <col min="770" max="770" width="18.26953125" style="70" bestFit="1" customWidth="1"/>
    <col min="771" max="771" width="26.7265625" style="70" bestFit="1" customWidth="1"/>
    <col min="772" max="772" width="17.26953125" style="70" bestFit="1" customWidth="1"/>
    <col min="773" max="773" width="18" style="70" bestFit="1" customWidth="1"/>
    <col min="774" max="774" width="18.26953125" style="70" bestFit="1" customWidth="1"/>
    <col min="775" max="775" width="14.26953125" style="70" bestFit="1" customWidth="1"/>
    <col min="776" max="1003" width="9.1796875" style="70"/>
    <col min="1004" max="1004" width="6" style="70" customWidth="1"/>
    <col min="1005" max="1005" width="11.26953125" style="70" customWidth="1"/>
    <col min="1006" max="1006" width="12.54296875" style="70" bestFit="1" customWidth="1"/>
    <col min="1007" max="1007" width="56.54296875" style="70" customWidth="1"/>
    <col min="1008" max="1008" width="4.54296875" style="70" customWidth="1"/>
    <col min="1009" max="1009" width="15.7265625" style="70" customWidth="1"/>
    <col min="1010" max="1018" width="16.7265625" style="70" customWidth="1"/>
    <col min="1019" max="1019" width="35.54296875" style="70" bestFit="1" customWidth="1"/>
    <col min="1020" max="1020" width="16.26953125" style="70" customWidth="1"/>
    <col min="1021" max="1021" width="15.453125" style="70" customWidth="1"/>
    <col min="1022" max="1022" width="15.453125" style="70" bestFit="1" customWidth="1"/>
    <col min="1023" max="1023" width="2.7265625" style="70" customWidth="1"/>
    <col min="1024" max="1024" width="9.1796875" style="70"/>
    <col min="1025" max="1025" width="35.453125" style="70" bestFit="1" customWidth="1"/>
    <col min="1026" max="1026" width="18.26953125" style="70" bestFit="1" customWidth="1"/>
    <col min="1027" max="1027" width="26.7265625" style="70" bestFit="1" customWidth="1"/>
    <col min="1028" max="1028" width="17.26953125" style="70" bestFit="1" customWidth="1"/>
    <col min="1029" max="1029" width="18" style="70" bestFit="1" customWidth="1"/>
    <col min="1030" max="1030" width="18.26953125" style="70" bestFit="1" customWidth="1"/>
    <col min="1031" max="1031" width="14.26953125" style="70" bestFit="1" customWidth="1"/>
    <col min="1032" max="1259" width="9.1796875" style="70"/>
    <col min="1260" max="1260" width="6" style="70" customWidth="1"/>
    <col min="1261" max="1261" width="11.26953125" style="70" customWidth="1"/>
    <col min="1262" max="1262" width="12.54296875" style="70" bestFit="1" customWidth="1"/>
    <col min="1263" max="1263" width="56.54296875" style="70" customWidth="1"/>
    <col min="1264" max="1264" width="4.54296875" style="70" customWidth="1"/>
    <col min="1265" max="1265" width="15.7265625" style="70" customWidth="1"/>
    <col min="1266" max="1274" width="16.7265625" style="70" customWidth="1"/>
    <col min="1275" max="1275" width="35.54296875" style="70" bestFit="1" customWidth="1"/>
    <col min="1276" max="1276" width="16.26953125" style="70" customWidth="1"/>
    <col min="1277" max="1277" width="15.453125" style="70" customWidth="1"/>
    <col min="1278" max="1278" width="15.453125" style="70" bestFit="1" customWidth="1"/>
    <col min="1279" max="1279" width="2.7265625" style="70" customWidth="1"/>
    <col min="1280" max="1280" width="9.1796875" style="70"/>
    <col min="1281" max="1281" width="35.453125" style="70" bestFit="1" customWidth="1"/>
    <col min="1282" max="1282" width="18.26953125" style="70" bestFit="1" customWidth="1"/>
    <col min="1283" max="1283" width="26.7265625" style="70" bestFit="1" customWidth="1"/>
    <col min="1284" max="1284" width="17.26953125" style="70" bestFit="1" customWidth="1"/>
    <col min="1285" max="1285" width="18" style="70" bestFit="1" customWidth="1"/>
    <col min="1286" max="1286" width="18.26953125" style="70" bestFit="1" customWidth="1"/>
    <col min="1287" max="1287" width="14.26953125" style="70" bestFit="1" customWidth="1"/>
    <col min="1288" max="1515" width="9.1796875" style="70"/>
    <col min="1516" max="1516" width="6" style="70" customWidth="1"/>
    <col min="1517" max="1517" width="11.26953125" style="70" customWidth="1"/>
    <col min="1518" max="1518" width="12.54296875" style="70" bestFit="1" customWidth="1"/>
    <col min="1519" max="1519" width="56.54296875" style="70" customWidth="1"/>
    <col min="1520" max="1520" width="4.54296875" style="70" customWidth="1"/>
    <col min="1521" max="1521" width="15.7265625" style="70" customWidth="1"/>
    <col min="1522" max="1530" width="16.7265625" style="70" customWidth="1"/>
    <col min="1531" max="1531" width="35.54296875" style="70" bestFit="1" customWidth="1"/>
    <col min="1532" max="1532" width="16.26953125" style="70" customWidth="1"/>
    <col min="1533" max="1533" width="15.453125" style="70" customWidth="1"/>
    <col min="1534" max="1534" width="15.453125" style="70" bestFit="1" customWidth="1"/>
    <col min="1535" max="1535" width="2.7265625" style="70" customWidth="1"/>
    <col min="1536" max="1536" width="9.1796875" style="70"/>
    <col min="1537" max="1537" width="35.453125" style="70" bestFit="1" customWidth="1"/>
    <col min="1538" max="1538" width="18.26953125" style="70" bestFit="1" customWidth="1"/>
    <col min="1539" max="1539" width="26.7265625" style="70" bestFit="1" customWidth="1"/>
    <col min="1540" max="1540" width="17.26953125" style="70" bestFit="1" customWidth="1"/>
    <col min="1541" max="1541" width="18" style="70" bestFit="1" customWidth="1"/>
    <col min="1542" max="1542" width="18.26953125" style="70" bestFit="1" customWidth="1"/>
    <col min="1543" max="1543" width="14.26953125" style="70" bestFit="1" customWidth="1"/>
    <col min="1544" max="1771" width="9.1796875" style="70"/>
    <col min="1772" max="1772" width="6" style="70" customWidth="1"/>
    <col min="1773" max="1773" width="11.26953125" style="70" customWidth="1"/>
    <col min="1774" max="1774" width="12.54296875" style="70" bestFit="1" customWidth="1"/>
    <col min="1775" max="1775" width="56.54296875" style="70" customWidth="1"/>
    <col min="1776" max="1776" width="4.54296875" style="70" customWidth="1"/>
    <col min="1777" max="1777" width="15.7265625" style="70" customWidth="1"/>
    <col min="1778" max="1786" width="16.7265625" style="70" customWidth="1"/>
    <col min="1787" max="1787" width="35.54296875" style="70" bestFit="1" customWidth="1"/>
    <col min="1788" max="1788" width="16.26953125" style="70" customWidth="1"/>
    <col min="1789" max="1789" width="15.453125" style="70" customWidth="1"/>
    <col min="1790" max="1790" width="15.453125" style="70" bestFit="1" customWidth="1"/>
    <col min="1791" max="1791" width="2.7265625" style="70" customWidth="1"/>
    <col min="1792" max="1792" width="9.1796875" style="70"/>
    <col min="1793" max="1793" width="35.453125" style="70" bestFit="1" customWidth="1"/>
    <col min="1794" max="1794" width="18.26953125" style="70" bestFit="1" customWidth="1"/>
    <col min="1795" max="1795" width="26.7265625" style="70" bestFit="1" customWidth="1"/>
    <col min="1796" max="1796" width="17.26953125" style="70" bestFit="1" customWidth="1"/>
    <col min="1797" max="1797" width="18" style="70" bestFit="1" customWidth="1"/>
    <col min="1798" max="1798" width="18.26953125" style="70" bestFit="1" customWidth="1"/>
    <col min="1799" max="1799" width="14.26953125" style="70" bestFit="1" customWidth="1"/>
    <col min="1800" max="2027" width="9.1796875" style="70"/>
    <col min="2028" max="2028" width="6" style="70" customWidth="1"/>
    <col min="2029" max="2029" width="11.26953125" style="70" customWidth="1"/>
    <col min="2030" max="2030" width="12.54296875" style="70" bestFit="1" customWidth="1"/>
    <col min="2031" max="2031" width="56.54296875" style="70" customWidth="1"/>
    <col min="2032" max="2032" width="4.54296875" style="70" customWidth="1"/>
    <col min="2033" max="2033" width="15.7265625" style="70" customWidth="1"/>
    <col min="2034" max="2042" width="16.7265625" style="70" customWidth="1"/>
    <col min="2043" max="2043" width="35.54296875" style="70" bestFit="1" customWidth="1"/>
    <col min="2044" max="2044" width="16.26953125" style="70" customWidth="1"/>
    <col min="2045" max="2045" width="15.453125" style="70" customWidth="1"/>
    <col min="2046" max="2046" width="15.453125" style="70" bestFit="1" customWidth="1"/>
    <col min="2047" max="2047" width="2.7265625" style="70" customWidth="1"/>
    <col min="2048" max="2048" width="9.1796875" style="70"/>
    <col min="2049" max="2049" width="35.453125" style="70" bestFit="1" customWidth="1"/>
    <col min="2050" max="2050" width="18.26953125" style="70" bestFit="1" customWidth="1"/>
    <col min="2051" max="2051" width="26.7265625" style="70" bestFit="1" customWidth="1"/>
    <col min="2052" max="2052" width="17.26953125" style="70" bestFit="1" customWidth="1"/>
    <col min="2053" max="2053" width="18" style="70" bestFit="1" customWidth="1"/>
    <col min="2054" max="2054" width="18.26953125" style="70" bestFit="1" customWidth="1"/>
    <col min="2055" max="2055" width="14.26953125" style="70" bestFit="1" customWidth="1"/>
    <col min="2056" max="2283" width="9.1796875" style="70"/>
    <col min="2284" max="2284" width="6" style="70" customWidth="1"/>
    <col min="2285" max="2285" width="11.26953125" style="70" customWidth="1"/>
    <col min="2286" max="2286" width="12.54296875" style="70" bestFit="1" customWidth="1"/>
    <col min="2287" max="2287" width="56.54296875" style="70" customWidth="1"/>
    <col min="2288" max="2288" width="4.54296875" style="70" customWidth="1"/>
    <col min="2289" max="2289" width="15.7265625" style="70" customWidth="1"/>
    <col min="2290" max="2298" width="16.7265625" style="70" customWidth="1"/>
    <col min="2299" max="2299" width="35.54296875" style="70" bestFit="1" customWidth="1"/>
    <col min="2300" max="2300" width="16.26953125" style="70" customWidth="1"/>
    <col min="2301" max="2301" width="15.453125" style="70" customWidth="1"/>
    <col min="2302" max="2302" width="15.453125" style="70" bestFit="1" customWidth="1"/>
    <col min="2303" max="2303" width="2.7265625" style="70" customWidth="1"/>
    <col min="2304" max="2304" width="9.1796875" style="70"/>
    <col min="2305" max="2305" width="35.453125" style="70" bestFit="1" customWidth="1"/>
    <col min="2306" max="2306" width="18.26953125" style="70" bestFit="1" customWidth="1"/>
    <col min="2307" max="2307" width="26.7265625" style="70" bestFit="1" customWidth="1"/>
    <col min="2308" max="2308" width="17.26953125" style="70" bestFit="1" customWidth="1"/>
    <col min="2309" max="2309" width="18" style="70" bestFit="1" customWidth="1"/>
    <col min="2310" max="2310" width="18.26953125" style="70" bestFit="1" customWidth="1"/>
    <col min="2311" max="2311" width="14.26953125" style="70" bestFit="1" customWidth="1"/>
    <col min="2312" max="2539" width="9.1796875" style="70"/>
    <col min="2540" max="2540" width="6" style="70" customWidth="1"/>
    <col min="2541" max="2541" width="11.26953125" style="70" customWidth="1"/>
    <col min="2542" max="2542" width="12.54296875" style="70" bestFit="1" customWidth="1"/>
    <col min="2543" max="2543" width="56.54296875" style="70" customWidth="1"/>
    <col min="2544" max="2544" width="4.54296875" style="70" customWidth="1"/>
    <col min="2545" max="2545" width="15.7265625" style="70" customWidth="1"/>
    <col min="2546" max="2554" width="16.7265625" style="70" customWidth="1"/>
    <col min="2555" max="2555" width="35.54296875" style="70" bestFit="1" customWidth="1"/>
    <col min="2556" max="2556" width="16.26953125" style="70" customWidth="1"/>
    <col min="2557" max="2557" width="15.453125" style="70" customWidth="1"/>
    <col min="2558" max="2558" width="15.453125" style="70" bestFit="1" customWidth="1"/>
    <col min="2559" max="2559" width="2.7265625" style="70" customWidth="1"/>
    <col min="2560" max="2560" width="9.1796875" style="70"/>
    <col min="2561" max="2561" width="35.453125" style="70" bestFit="1" customWidth="1"/>
    <col min="2562" max="2562" width="18.26953125" style="70" bestFit="1" customWidth="1"/>
    <col min="2563" max="2563" width="26.7265625" style="70" bestFit="1" customWidth="1"/>
    <col min="2564" max="2564" width="17.26953125" style="70" bestFit="1" customWidth="1"/>
    <col min="2565" max="2565" width="18" style="70" bestFit="1" customWidth="1"/>
    <col min="2566" max="2566" width="18.26953125" style="70" bestFit="1" customWidth="1"/>
    <col min="2567" max="2567" width="14.26953125" style="70" bestFit="1" customWidth="1"/>
    <col min="2568" max="2795" width="9.1796875" style="70"/>
    <col min="2796" max="2796" width="6" style="70" customWidth="1"/>
    <col min="2797" max="2797" width="11.26953125" style="70" customWidth="1"/>
    <col min="2798" max="2798" width="12.54296875" style="70" bestFit="1" customWidth="1"/>
    <col min="2799" max="2799" width="56.54296875" style="70" customWidth="1"/>
    <col min="2800" max="2800" width="4.54296875" style="70" customWidth="1"/>
    <col min="2801" max="2801" width="15.7265625" style="70" customWidth="1"/>
    <col min="2802" max="2810" width="16.7265625" style="70" customWidth="1"/>
    <col min="2811" max="2811" width="35.54296875" style="70" bestFit="1" customWidth="1"/>
    <col min="2812" max="2812" width="16.26953125" style="70" customWidth="1"/>
    <col min="2813" max="2813" width="15.453125" style="70" customWidth="1"/>
    <col min="2814" max="2814" width="15.453125" style="70" bestFit="1" customWidth="1"/>
    <col min="2815" max="2815" width="2.7265625" style="70" customWidth="1"/>
    <col min="2816" max="2816" width="9.1796875" style="70"/>
    <col min="2817" max="2817" width="35.453125" style="70" bestFit="1" customWidth="1"/>
    <col min="2818" max="2818" width="18.26953125" style="70" bestFit="1" customWidth="1"/>
    <col min="2819" max="2819" width="26.7265625" style="70" bestFit="1" customWidth="1"/>
    <col min="2820" max="2820" width="17.26953125" style="70" bestFit="1" customWidth="1"/>
    <col min="2821" max="2821" width="18" style="70" bestFit="1" customWidth="1"/>
    <col min="2822" max="2822" width="18.26953125" style="70" bestFit="1" customWidth="1"/>
    <col min="2823" max="2823" width="14.26953125" style="70" bestFit="1" customWidth="1"/>
    <col min="2824" max="3051" width="9.1796875" style="70"/>
    <col min="3052" max="3052" width="6" style="70" customWidth="1"/>
    <col min="3053" max="3053" width="11.26953125" style="70" customWidth="1"/>
    <col min="3054" max="3054" width="12.54296875" style="70" bestFit="1" customWidth="1"/>
    <col min="3055" max="3055" width="56.54296875" style="70" customWidth="1"/>
    <col min="3056" max="3056" width="4.54296875" style="70" customWidth="1"/>
    <col min="3057" max="3057" width="15.7265625" style="70" customWidth="1"/>
    <col min="3058" max="3066" width="16.7265625" style="70" customWidth="1"/>
    <col min="3067" max="3067" width="35.54296875" style="70" bestFit="1" customWidth="1"/>
    <col min="3068" max="3068" width="16.26953125" style="70" customWidth="1"/>
    <col min="3069" max="3069" width="15.453125" style="70" customWidth="1"/>
    <col min="3070" max="3070" width="15.453125" style="70" bestFit="1" customWidth="1"/>
    <col min="3071" max="3071" width="2.7265625" style="70" customWidth="1"/>
    <col min="3072" max="3072" width="9.1796875" style="70"/>
    <col min="3073" max="3073" width="35.453125" style="70" bestFit="1" customWidth="1"/>
    <col min="3074" max="3074" width="18.26953125" style="70" bestFit="1" customWidth="1"/>
    <col min="3075" max="3075" width="26.7265625" style="70" bestFit="1" customWidth="1"/>
    <col min="3076" max="3076" width="17.26953125" style="70" bestFit="1" customWidth="1"/>
    <col min="3077" max="3077" width="18" style="70" bestFit="1" customWidth="1"/>
    <col min="3078" max="3078" width="18.26953125" style="70" bestFit="1" customWidth="1"/>
    <col min="3079" max="3079" width="14.26953125" style="70" bestFit="1" customWidth="1"/>
    <col min="3080" max="3307" width="9.1796875" style="70"/>
    <col min="3308" max="3308" width="6" style="70" customWidth="1"/>
    <col min="3309" max="3309" width="11.26953125" style="70" customWidth="1"/>
    <col min="3310" max="3310" width="12.54296875" style="70" bestFit="1" customWidth="1"/>
    <col min="3311" max="3311" width="56.54296875" style="70" customWidth="1"/>
    <col min="3312" max="3312" width="4.54296875" style="70" customWidth="1"/>
    <col min="3313" max="3313" width="15.7265625" style="70" customWidth="1"/>
    <col min="3314" max="3322" width="16.7265625" style="70" customWidth="1"/>
    <col min="3323" max="3323" width="35.54296875" style="70" bestFit="1" customWidth="1"/>
    <col min="3324" max="3324" width="16.26953125" style="70" customWidth="1"/>
    <col min="3325" max="3325" width="15.453125" style="70" customWidth="1"/>
    <col min="3326" max="3326" width="15.453125" style="70" bestFit="1" customWidth="1"/>
    <col min="3327" max="3327" width="2.7265625" style="70" customWidth="1"/>
    <col min="3328" max="3328" width="9.1796875" style="70"/>
    <col min="3329" max="3329" width="35.453125" style="70" bestFit="1" customWidth="1"/>
    <col min="3330" max="3330" width="18.26953125" style="70" bestFit="1" customWidth="1"/>
    <col min="3331" max="3331" width="26.7265625" style="70" bestFit="1" customWidth="1"/>
    <col min="3332" max="3332" width="17.26953125" style="70" bestFit="1" customWidth="1"/>
    <col min="3333" max="3333" width="18" style="70" bestFit="1" customWidth="1"/>
    <col min="3334" max="3334" width="18.26953125" style="70" bestFit="1" customWidth="1"/>
    <col min="3335" max="3335" width="14.26953125" style="70" bestFit="1" customWidth="1"/>
    <col min="3336" max="3563" width="9.1796875" style="70"/>
    <col min="3564" max="3564" width="6" style="70" customWidth="1"/>
    <col min="3565" max="3565" width="11.26953125" style="70" customWidth="1"/>
    <col min="3566" max="3566" width="12.54296875" style="70" bestFit="1" customWidth="1"/>
    <col min="3567" max="3567" width="56.54296875" style="70" customWidth="1"/>
    <col min="3568" max="3568" width="4.54296875" style="70" customWidth="1"/>
    <col min="3569" max="3569" width="15.7265625" style="70" customWidth="1"/>
    <col min="3570" max="3578" width="16.7265625" style="70" customWidth="1"/>
    <col min="3579" max="3579" width="35.54296875" style="70" bestFit="1" customWidth="1"/>
    <col min="3580" max="3580" width="16.26953125" style="70" customWidth="1"/>
    <col min="3581" max="3581" width="15.453125" style="70" customWidth="1"/>
    <col min="3582" max="3582" width="15.453125" style="70" bestFit="1" customWidth="1"/>
    <col min="3583" max="3583" width="2.7265625" style="70" customWidth="1"/>
    <col min="3584" max="3584" width="9.1796875" style="70"/>
    <col min="3585" max="3585" width="35.453125" style="70" bestFit="1" customWidth="1"/>
    <col min="3586" max="3586" width="18.26953125" style="70" bestFit="1" customWidth="1"/>
    <col min="3587" max="3587" width="26.7265625" style="70" bestFit="1" customWidth="1"/>
    <col min="3588" max="3588" width="17.26953125" style="70" bestFit="1" customWidth="1"/>
    <col min="3589" max="3589" width="18" style="70" bestFit="1" customWidth="1"/>
    <col min="3590" max="3590" width="18.26953125" style="70" bestFit="1" customWidth="1"/>
    <col min="3591" max="3591" width="14.26953125" style="70" bestFit="1" customWidth="1"/>
    <col min="3592" max="3819" width="9.1796875" style="70"/>
    <col min="3820" max="3820" width="6" style="70" customWidth="1"/>
    <col min="3821" max="3821" width="11.26953125" style="70" customWidth="1"/>
    <col min="3822" max="3822" width="12.54296875" style="70" bestFit="1" customWidth="1"/>
    <col min="3823" max="3823" width="56.54296875" style="70" customWidth="1"/>
    <col min="3824" max="3824" width="4.54296875" style="70" customWidth="1"/>
    <col min="3825" max="3825" width="15.7265625" style="70" customWidth="1"/>
    <col min="3826" max="3834" width="16.7265625" style="70" customWidth="1"/>
    <col min="3835" max="3835" width="35.54296875" style="70" bestFit="1" customWidth="1"/>
    <col min="3836" max="3836" width="16.26953125" style="70" customWidth="1"/>
    <col min="3837" max="3837" width="15.453125" style="70" customWidth="1"/>
    <col min="3838" max="3838" width="15.453125" style="70" bestFit="1" customWidth="1"/>
    <col min="3839" max="3839" width="2.7265625" style="70" customWidth="1"/>
    <col min="3840" max="3840" width="9.1796875" style="70"/>
    <col min="3841" max="3841" width="35.453125" style="70" bestFit="1" customWidth="1"/>
    <col min="3842" max="3842" width="18.26953125" style="70" bestFit="1" customWidth="1"/>
    <col min="3843" max="3843" width="26.7265625" style="70" bestFit="1" customWidth="1"/>
    <col min="3844" max="3844" width="17.26953125" style="70" bestFit="1" customWidth="1"/>
    <col min="3845" max="3845" width="18" style="70" bestFit="1" customWidth="1"/>
    <col min="3846" max="3846" width="18.26953125" style="70" bestFit="1" customWidth="1"/>
    <col min="3847" max="3847" width="14.26953125" style="70" bestFit="1" customWidth="1"/>
    <col min="3848" max="4075" width="9.1796875" style="70"/>
    <col min="4076" max="4076" width="6" style="70" customWidth="1"/>
    <col min="4077" max="4077" width="11.26953125" style="70" customWidth="1"/>
    <col min="4078" max="4078" width="12.54296875" style="70" bestFit="1" customWidth="1"/>
    <col min="4079" max="4079" width="56.54296875" style="70" customWidth="1"/>
    <col min="4080" max="4080" width="4.54296875" style="70" customWidth="1"/>
    <col min="4081" max="4081" width="15.7265625" style="70" customWidth="1"/>
    <col min="4082" max="4090" width="16.7265625" style="70" customWidth="1"/>
    <col min="4091" max="4091" width="35.54296875" style="70" bestFit="1" customWidth="1"/>
    <col min="4092" max="4092" width="16.26953125" style="70" customWidth="1"/>
    <col min="4093" max="4093" width="15.453125" style="70" customWidth="1"/>
    <col min="4094" max="4094" width="15.453125" style="70" bestFit="1" customWidth="1"/>
    <col min="4095" max="4095" width="2.7265625" style="70" customWidth="1"/>
    <col min="4096" max="4096" width="9.1796875" style="70"/>
    <col min="4097" max="4097" width="35.453125" style="70" bestFit="1" customWidth="1"/>
    <col min="4098" max="4098" width="18.26953125" style="70" bestFit="1" customWidth="1"/>
    <col min="4099" max="4099" width="26.7265625" style="70" bestFit="1" customWidth="1"/>
    <col min="4100" max="4100" width="17.26953125" style="70" bestFit="1" customWidth="1"/>
    <col min="4101" max="4101" width="18" style="70" bestFit="1" customWidth="1"/>
    <col min="4102" max="4102" width="18.26953125" style="70" bestFit="1" customWidth="1"/>
    <col min="4103" max="4103" width="14.26953125" style="70" bestFit="1" customWidth="1"/>
    <col min="4104" max="4331" width="9.1796875" style="70"/>
    <col min="4332" max="4332" width="6" style="70" customWidth="1"/>
    <col min="4333" max="4333" width="11.26953125" style="70" customWidth="1"/>
    <col min="4334" max="4334" width="12.54296875" style="70" bestFit="1" customWidth="1"/>
    <col min="4335" max="4335" width="56.54296875" style="70" customWidth="1"/>
    <col min="4336" max="4336" width="4.54296875" style="70" customWidth="1"/>
    <col min="4337" max="4337" width="15.7265625" style="70" customWidth="1"/>
    <col min="4338" max="4346" width="16.7265625" style="70" customWidth="1"/>
    <col min="4347" max="4347" width="35.54296875" style="70" bestFit="1" customWidth="1"/>
    <col min="4348" max="4348" width="16.26953125" style="70" customWidth="1"/>
    <col min="4349" max="4349" width="15.453125" style="70" customWidth="1"/>
    <col min="4350" max="4350" width="15.453125" style="70" bestFit="1" customWidth="1"/>
    <col min="4351" max="4351" width="2.7265625" style="70" customWidth="1"/>
    <col min="4352" max="4352" width="9.1796875" style="70"/>
    <col min="4353" max="4353" width="35.453125" style="70" bestFit="1" customWidth="1"/>
    <col min="4354" max="4354" width="18.26953125" style="70" bestFit="1" customWidth="1"/>
    <col min="4355" max="4355" width="26.7265625" style="70" bestFit="1" customWidth="1"/>
    <col min="4356" max="4356" width="17.26953125" style="70" bestFit="1" customWidth="1"/>
    <col min="4357" max="4357" width="18" style="70" bestFit="1" customWidth="1"/>
    <col min="4358" max="4358" width="18.26953125" style="70" bestFit="1" customWidth="1"/>
    <col min="4359" max="4359" width="14.26953125" style="70" bestFit="1" customWidth="1"/>
    <col min="4360" max="4587" width="9.1796875" style="70"/>
    <col min="4588" max="4588" width="6" style="70" customWidth="1"/>
    <col min="4589" max="4589" width="11.26953125" style="70" customWidth="1"/>
    <col min="4590" max="4590" width="12.54296875" style="70" bestFit="1" customWidth="1"/>
    <col min="4591" max="4591" width="56.54296875" style="70" customWidth="1"/>
    <col min="4592" max="4592" width="4.54296875" style="70" customWidth="1"/>
    <col min="4593" max="4593" width="15.7265625" style="70" customWidth="1"/>
    <col min="4594" max="4602" width="16.7265625" style="70" customWidth="1"/>
    <col min="4603" max="4603" width="35.54296875" style="70" bestFit="1" customWidth="1"/>
    <col min="4604" max="4604" width="16.26953125" style="70" customWidth="1"/>
    <col min="4605" max="4605" width="15.453125" style="70" customWidth="1"/>
    <col min="4606" max="4606" width="15.453125" style="70" bestFit="1" customWidth="1"/>
    <col min="4607" max="4607" width="2.7265625" style="70" customWidth="1"/>
    <col min="4608" max="4608" width="9.1796875" style="70"/>
    <col min="4609" max="4609" width="35.453125" style="70" bestFit="1" customWidth="1"/>
    <col min="4610" max="4610" width="18.26953125" style="70" bestFit="1" customWidth="1"/>
    <col min="4611" max="4611" width="26.7265625" style="70" bestFit="1" customWidth="1"/>
    <col min="4612" max="4612" width="17.26953125" style="70" bestFit="1" customWidth="1"/>
    <col min="4613" max="4613" width="18" style="70" bestFit="1" customWidth="1"/>
    <col min="4614" max="4614" width="18.26953125" style="70" bestFit="1" customWidth="1"/>
    <col min="4615" max="4615" width="14.26953125" style="70" bestFit="1" customWidth="1"/>
    <col min="4616" max="4843" width="9.1796875" style="70"/>
    <col min="4844" max="4844" width="6" style="70" customWidth="1"/>
    <col min="4845" max="4845" width="11.26953125" style="70" customWidth="1"/>
    <col min="4846" max="4846" width="12.54296875" style="70" bestFit="1" customWidth="1"/>
    <col min="4847" max="4847" width="56.54296875" style="70" customWidth="1"/>
    <col min="4848" max="4848" width="4.54296875" style="70" customWidth="1"/>
    <col min="4849" max="4849" width="15.7265625" style="70" customWidth="1"/>
    <col min="4850" max="4858" width="16.7265625" style="70" customWidth="1"/>
    <col min="4859" max="4859" width="35.54296875" style="70" bestFit="1" customWidth="1"/>
    <col min="4860" max="4860" width="16.26953125" style="70" customWidth="1"/>
    <col min="4861" max="4861" width="15.453125" style="70" customWidth="1"/>
    <col min="4862" max="4862" width="15.453125" style="70" bestFit="1" customWidth="1"/>
    <col min="4863" max="4863" width="2.7265625" style="70" customWidth="1"/>
    <col min="4864" max="4864" width="9.1796875" style="70"/>
    <col min="4865" max="4865" width="35.453125" style="70" bestFit="1" customWidth="1"/>
    <col min="4866" max="4866" width="18.26953125" style="70" bestFit="1" customWidth="1"/>
    <col min="4867" max="4867" width="26.7265625" style="70" bestFit="1" customWidth="1"/>
    <col min="4868" max="4868" width="17.26953125" style="70" bestFit="1" customWidth="1"/>
    <col min="4869" max="4869" width="18" style="70" bestFit="1" customWidth="1"/>
    <col min="4870" max="4870" width="18.26953125" style="70" bestFit="1" customWidth="1"/>
    <col min="4871" max="4871" width="14.26953125" style="70" bestFit="1" customWidth="1"/>
    <col min="4872" max="5099" width="9.1796875" style="70"/>
    <col min="5100" max="5100" width="6" style="70" customWidth="1"/>
    <col min="5101" max="5101" width="11.26953125" style="70" customWidth="1"/>
    <col min="5102" max="5102" width="12.54296875" style="70" bestFit="1" customWidth="1"/>
    <col min="5103" max="5103" width="56.54296875" style="70" customWidth="1"/>
    <col min="5104" max="5104" width="4.54296875" style="70" customWidth="1"/>
    <col min="5105" max="5105" width="15.7265625" style="70" customWidth="1"/>
    <col min="5106" max="5114" width="16.7265625" style="70" customWidth="1"/>
    <col min="5115" max="5115" width="35.54296875" style="70" bestFit="1" customWidth="1"/>
    <col min="5116" max="5116" width="16.26953125" style="70" customWidth="1"/>
    <col min="5117" max="5117" width="15.453125" style="70" customWidth="1"/>
    <col min="5118" max="5118" width="15.453125" style="70" bestFit="1" customWidth="1"/>
    <col min="5119" max="5119" width="2.7265625" style="70" customWidth="1"/>
    <col min="5120" max="5120" width="9.1796875" style="70"/>
    <col min="5121" max="5121" width="35.453125" style="70" bestFit="1" customWidth="1"/>
    <col min="5122" max="5122" width="18.26953125" style="70" bestFit="1" customWidth="1"/>
    <col min="5123" max="5123" width="26.7265625" style="70" bestFit="1" customWidth="1"/>
    <col min="5124" max="5124" width="17.26953125" style="70" bestFit="1" customWidth="1"/>
    <col min="5125" max="5125" width="18" style="70" bestFit="1" customWidth="1"/>
    <col min="5126" max="5126" width="18.26953125" style="70" bestFit="1" customWidth="1"/>
    <col min="5127" max="5127" width="14.26953125" style="70" bestFit="1" customWidth="1"/>
    <col min="5128" max="5355" width="9.1796875" style="70"/>
    <col min="5356" max="5356" width="6" style="70" customWidth="1"/>
    <col min="5357" max="5357" width="11.26953125" style="70" customWidth="1"/>
    <col min="5358" max="5358" width="12.54296875" style="70" bestFit="1" customWidth="1"/>
    <col min="5359" max="5359" width="56.54296875" style="70" customWidth="1"/>
    <col min="5360" max="5360" width="4.54296875" style="70" customWidth="1"/>
    <col min="5361" max="5361" width="15.7265625" style="70" customWidth="1"/>
    <col min="5362" max="5370" width="16.7265625" style="70" customWidth="1"/>
    <col min="5371" max="5371" width="35.54296875" style="70" bestFit="1" customWidth="1"/>
    <col min="5372" max="5372" width="16.26953125" style="70" customWidth="1"/>
    <col min="5373" max="5373" width="15.453125" style="70" customWidth="1"/>
    <col min="5374" max="5374" width="15.453125" style="70" bestFit="1" customWidth="1"/>
    <col min="5375" max="5375" width="2.7265625" style="70" customWidth="1"/>
    <col min="5376" max="5376" width="9.1796875" style="70"/>
    <col min="5377" max="5377" width="35.453125" style="70" bestFit="1" customWidth="1"/>
    <col min="5378" max="5378" width="18.26953125" style="70" bestFit="1" customWidth="1"/>
    <col min="5379" max="5379" width="26.7265625" style="70" bestFit="1" customWidth="1"/>
    <col min="5380" max="5380" width="17.26953125" style="70" bestFit="1" customWidth="1"/>
    <col min="5381" max="5381" width="18" style="70" bestFit="1" customWidth="1"/>
    <col min="5382" max="5382" width="18.26953125" style="70" bestFit="1" customWidth="1"/>
    <col min="5383" max="5383" width="14.26953125" style="70" bestFit="1" customWidth="1"/>
    <col min="5384" max="5611" width="9.1796875" style="70"/>
    <col min="5612" max="5612" width="6" style="70" customWidth="1"/>
    <col min="5613" max="5613" width="11.26953125" style="70" customWidth="1"/>
    <col min="5614" max="5614" width="12.54296875" style="70" bestFit="1" customWidth="1"/>
    <col min="5615" max="5615" width="56.54296875" style="70" customWidth="1"/>
    <col min="5616" max="5616" width="4.54296875" style="70" customWidth="1"/>
    <col min="5617" max="5617" width="15.7265625" style="70" customWidth="1"/>
    <col min="5618" max="5626" width="16.7265625" style="70" customWidth="1"/>
    <col min="5627" max="5627" width="35.54296875" style="70" bestFit="1" customWidth="1"/>
    <col min="5628" max="5628" width="16.26953125" style="70" customWidth="1"/>
    <col min="5629" max="5629" width="15.453125" style="70" customWidth="1"/>
    <col min="5630" max="5630" width="15.453125" style="70" bestFit="1" customWidth="1"/>
    <col min="5631" max="5631" width="2.7265625" style="70" customWidth="1"/>
    <col min="5632" max="5632" width="9.1796875" style="70"/>
    <col min="5633" max="5633" width="35.453125" style="70" bestFit="1" customWidth="1"/>
    <col min="5634" max="5634" width="18.26953125" style="70" bestFit="1" customWidth="1"/>
    <col min="5635" max="5635" width="26.7265625" style="70" bestFit="1" customWidth="1"/>
    <col min="5636" max="5636" width="17.26953125" style="70" bestFit="1" customWidth="1"/>
    <col min="5637" max="5637" width="18" style="70" bestFit="1" customWidth="1"/>
    <col min="5638" max="5638" width="18.26953125" style="70" bestFit="1" customWidth="1"/>
    <col min="5639" max="5639" width="14.26953125" style="70" bestFit="1" customWidth="1"/>
    <col min="5640" max="5867" width="9.1796875" style="70"/>
    <col min="5868" max="5868" width="6" style="70" customWidth="1"/>
    <col min="5869" max="5869" width="11.26953125" style="70" customWidth="1"/>
    <col min="5870" max="5870" width="12.54296875" style="70" bestFit="1" customWidth="1"/>
    <col min="5871" max="5871" width="56.54296875" style="70" customWidth="1"/>
    <col min="5872" max="5872" width="4.54296875" style="70" customWidth="1"/>
    <col min="5873" max="5873" width="15.7265625" style="70" customWidth="1"/>
    <col min="5874" max="5882" width="16.7265625" style="70" customWidth="1"/>
    <col min="5883" max="5883" width="35.54296875" style="70" bestFit="1" customWidth="1"/>
    <col min="5884" max="5884" width="16.26953125" style="70" customWidth="1"/>
    <col min="5885" max="5885" width="15.453125" style="70" customWidth="1"/>
    <col min="5886" max="5886" width="15.453125" style="70" bestFit="1" customWidth="1"/>
    <col min="5887" max="5887" width="2.7265625" style="70" customWidth="1"/>
    <col min="5888" max="5888" width="9.1796875" style="70"/>
    <col min="5889" max="5889" width="35.453125" style="70" bestFit="1" customWidth="1"/>
    <col min="5890" max="5890" width="18.26953125" style="70" bestFit="1" customWidth="1"/>
    <col min="5891" max="5891" width="26.7265625" style="70" bestFit="1" customWidth="1"/>
    <col min="5892" max="5892" width="17.26953125" style="70" bestFit="1" customWidth="1"/>
    <col min="5893" max="5893" width="18" style="70" bestFit="1" customWidth="1"/>
    <col min="5894" max="5894" width="18.26953125" style="70" bestFit="1" customWidth="1"/>
    <col min="5895" max="5895" width="14.26953125" style="70" bestFit="1" customWidth="1"/>
    <col min="5896" max="6123" width="9.1796875" style="70"/>
    <col min="6124" max="6124" width="6" style="70" customWidth="1"/>
    <col min="6125" max="6125" width="11.26953125" style="70" customWidth="1"/>
    <col min="6126" max="6126" width="12.54296875" style="70" bestFit="1" customWidth="1"/>
    <col min="6127" max="6127" width="56.54296875" style="70" customWidth="1"/>
    <col min="6128" max="6128" width="4.54296875" style="70" customWidth="1"/>
    <col min="6129" max="6129" width="15.7265625" style="70" customWidth="1"/>
    <col min="6130" max="6138" width="16.7265625" style="70" customWidth="1"/>
    <col min="6139" max="6139" width="35.54296875" style="70" bestFit="1" customWidth="1"/>
    <col min="6140" max="6140" width="16.26953125" style="70" customWidth="1"/>
    <col min="6141" max="6141" width="15.453125" style="70" customWidth="1"/>
    <col min="6142" max="6142" width="15.453125" style="70" bestFit="1" customWidth="1"/>
    <col min="6143" max="6143" width="2.7265625" style="70" customWidth="1"/>
    <col min="6144" max="6144" width="9.1796875" style="70"/>
    <col min="6145" max="6145" width="35.453125" style="70" bestFit="1" customWidth="1"/>
    <col min="6146" max="6146" width="18.26953125" style="70" bestFit="1" customWidth="1"/>
    <col min="6147" max="6147" width="26.7265625" style="70" bestFit="1" customWidth="1"/>
    <col min="6148" max="6148" width="17.26953125" style="70" bestFit="1" customWidth="1"/>
    <col min="6149" max="6149" width="18" style="70" bestFit="1" customWidth="1"/>
    <col min="6150" max="6150" width="18.26953125" style="70" bestFit="1" customWidth="1"/>
    <col min="6151" max="6151" width="14.26953125" style="70" bestFit="1" customWidth="1"/>
    <col min="6152" max="6379" width="9.1796875" style="70"/>
    <col min="6380" max="6380" width="6" style="70" customWidth="1"/>
    <col min="6381" max="6381" width="11.26953125" style="70" customWidth="1"/>
    <col min="6382" max="6382" width="12.54296875" style="70" bestFit="1" customWidth="1"/>
    <col min="6383" max="6383" width="56.54296875" style="70" customWidth="1"/>
    <col min="6384" max="6384" width="4.54296875" style="70" customWidth="1"/>
    <col min="6385" max="6385" width="15.7265625" style="70" customWidth="1"/>
    <col min="6386" max="6394" width="16.7265625" style="70" customWidth="1"/>
    <col min="6395" max="6395" width="35.54296875" style="70" bestFit="1" customWidth="1"/>
    <col min="6396" max="6396" width="16.26953125" style="70" customWidth="1"/>
    <col min="6397" max="6397" width="15.453125" style="70" customWidth="1"/>
    <col min="6398" max="6398" width="15.453125" style="70" bestFit="1" customWidth="1"/>
    <col min="6399" max="6399" width="2.7265625" style="70" customWidth="1"/>
    <col min="6400" max="6400" width="9.1796875" style="70"/>
    <col min="6401" max="6401" width="35.453125" style="70" bestFit="1" customWidth="1"/>
    <col min="6402" max="6402" width="18.26953125" style="70" bestFit="1" customWidth="1"/>
    <col min="6403" max="6403" width="26.7265625" style="70" bestFit="1" customWidth="1"/>
    <col min="6404" max="6404" width="17.26953125" style="70" bestFit="1" customWidth="1"/>
    <col min="6405" max="6405" width="18" style="70" bestFit="1" customWidth="1"/>
    <col min="6406" max="6406" width="18.26953125" style="70" bestFit="1" customWidth="1"/>
    <col min="6407" max="6407" width="14.26953125" style="70" bestFit="1" customWidth="1"/>
    <col min="6408" max="6635" width="9.1796875" style="70"/>
    <col min="6636" max="6636" width="6" style="70" customWidth="1"/>
    <col min="6637" max="6637" width="11.26953125" style="70" customWidth="1"/>
    <col min="6638" max="6638" width="12.54296875" style="70" bestFit="1" customWidth="1"/>
    <col min="6639" max="6639" width="56.54296875" style="70" customWidth="1"/>
    <col min="6640" max="6640" width="4.54296875" style="70" customWidth="1"/>
    <col min="6641" max="6641" width="15.7265625" style="70" customWidth="1"/>
    <col min="6642" max="6650" width="16.7265625" style="70" customWidth="1"/>
    <col min="6651" max="6651" width="35.54296875" style="70" bestFit="1" customWidth="1"/>
    <col min="6652" max="6652" width="16.26953125" style="70" customWidth="1"/>
    <col min="6653" max="6653" width="15.453125" style="70" customWidth="1"/>
    <col min="6654" max="6654" width="15.453125" style="70" bestFit="1" customWidth="1"/>
    <col min="6655" max="6655" width="2.7265625" style="70" customWidth="1"/>
    <col min="6656" max="6656" width="9.1796875" style="70"/>
    <col min="6657" max="6657" width="35.453125" style="70" bestFit="1" customWidth="1"/>
    <col min="6658" max="6658" width="18.26953125" style="70" bestFit="1" customWidth="1"/>
    <col min="6659" max="6659" width="26.7265625" style="70" bestFit="1" customWidth="1"/>
    <col min="6660" max="6660" width="17.26953125" style="70" bestFit="1" customWidth="1"/>
    <col min="6661" max="6661" width="18" style="70" bestFit="1" customWidth="1"/>
    <col min="6662" max="6662" width="18.26953125" style="70" bestFit="1" customWidth="1"/>
    <col min="6663" max="6663" width="14.26953125" style="70" bestFit="1" customWidth="1"/>
    <col min="6664" max="6891" width="9.1796875" style="70"/>
    <col min="6892" max="6892" width="6" style="70" customWidth="1"/>
    <col min="6893" max="6893" width="11.26953125" style="70" customWidth="1"/>
    <col min="6894" max="6894" width="12.54296875" style="70" bestFit="1" customWidth="1"/>
    <col min="6895" max="6895" width="56.54296875" style="70" customWidth="1"/>
    <col min="6896" max="6896" width="4.54296875" style="70" customWidth="1"/>
    <col min="6897" max="6897" width="15.7265625" style="70" customWidth="1"/>
    <col min="6898" max="6906" width="16.7265625" style="70" customWidth="1"/>
    <col min="6907" max="6907" width="35.54296875" style="70" bestFit="1" customWidth="1"/>
    <col min="6908" max="6908" width="16.26953125" style="70" customWidth="1"/>
    <col min="6909" max="6909" width="15.453125" style="70" customWidth="1"/>
    <col min="6910" max="6910" width="15.453125" style="70" bestFit="1" customWidth="1"/>
    <col min="6911" max="6911" width="2.7265625" style="70" customWidth="1"/>
    <col min="6912" max="6912" width="9.1796875" style="70"/>
    <col min="6913" max="6913" width="35.453125" style="70" bestFit="1" customWidth="1"/>
    <col min="6914" max="6914" width="18.26953125" style="70" bestFit="1" customWidth="1"/>
    <col min="6915" max="6915" width="26.7265625" style="70" bestFit="1" customWidth="1"/>
    <col min="6916" max="6916" width="17.26953125" style="70" bestFit="1" customWidth="1"/>
    <col min="6917" max="6917" width="18" style="70" bestFit="1" customWidth="1"/>
    <col min="6918" max="6918" width="18.26953125" style="70" bestFit="1" customWidth="1"/>
    <col min="6919" max="6919" width="14.26953125" style="70" bestFit="1" customWidth="1"/>
    <col min="6920" max="7147" width="9.1796875" style="70"/>
    <col min="7148" max="7148" width="6" style="70" customWidth="1"/>
    <col min="7149" max="7149" width="11.26953125" style="70" customWidth="1"/>
    <col min="7150" max="7150" width="12.54296875" style="70" bestFit="1" customWidth="1"/>
    <col min="7151" max="7151" width="56.54296875" style="70" customWidth="1"/>
    <col min="7152" max="7152" width="4.54296875" style="70" customWidth="1"/>
    <col min="7153" max="7153" width="15.7265625" style="70" customWidth="1"/>
    <col min="7154" max="7162" width="16.7265625" style="70" customWidth="1"/>
    <col min="7163" max="7163" width="35.54296875" style="70" bestFit="1" customWidth="1"/>
    <col min="7164" max="7164" width="16.26953125" style="70" customWidth="1"/>
    <col min="7165" max="7165" width="15.453125" style="70" customWidth="1"/>
    <col min="7166" max="7166" width="15.453125" style="70" bestFit="1" customWidth="1"/>
    <col min="7167" max="7167" width="2.7265625" style="70" customWidth="1"/>
    <col min="7168" max="7168" width="9.1796875" style="70"/>
    <col min="7169" max="7169" width="35.453125" style="70" bestFit="1" customWidth="1"/>
    <col min="7170" max="7170" width="18.26953125" style="70" bestFit="1" customWidth="1"/>
    <col min="7171" max="7171" width="26.7265625" style="70" bestFit="1" customWidth="1"/>
    <col min="7172" max="7172" width="17.26953125" style="70" bestFit="1" customWidth="1"/>
    <col min="7173" max="7173" width="18" style="70" bestFit="1" customWidth="1"/>
    <col min="7174" max="7174" width="18.26953125" style="70" bestFit="1" customWidth="1"/>
    <col min="7175" max="7175" width="14.26953125" style="70" bestFit="1" customWidth="1"/>
    <col min="7176" max="7403" width="9.1796875" style="70"/>
    <col min="7404" max="7404" width="6" style="70" customWidth="1"/>
    <col min="7405" max="7405" width="11.26953125" style="70" customWidth="1"/>
    <col min="7406" max="7406" width="12.54296875" style="70" bestFit="1" customWidth="1"/>
    <col min="7407" max="7407" width="56.54296875" style="70" customWidth="1"/>
    <col min="7408" max="7408" width="4.54296875" style="70" customWidth="1"/>
    <col min="7409" max="7409" width="15.7265625" style="70" customWidth="1"/>
    <col min="7410" max="7418" width="16.7265625" style="70" customWidth="1"/>
    <col min="7419" max="7419" width="35.54296875" style="70" bestFit="1" customWidth="1"/>
    <col min="7420" max="7420" width="16.26953125" style="70" customWidth="1"/>
    <col min="7421" max="7421" width="15.453125" style="70" customWidth="1"/>
    <col min="7422" max="7422" width="15.453125" style="70" bestFit="1" customWidth="1"/>
    <col min="7423" max="7423" width="2.7265625" style="70" customWidth="1"/>
    <col min="7424" max="7424" width="9.1796875" style="70"/>
    <col min="7425" max="7425" width="35.453125" style="70" bestFit="1" customWidth="1"/>
    <col min="7426" max="7426" width="18.26953125" style="70" bestFit="1" customWidth="1"/>
    <col min="7427" max="7427" width="26.7265625" style="70" bestFit="1" customWidth="1"/>
    <col min="7428" max="7428" width="17.26953125" style="70" bestFit="1" customWidth="1"/>
    <col min="7429" max="7429" width="18" style="70" bestFit="1" customWidth="1"/>
    <col min="7430" max="7430" width="18.26953125" style="70" bestFit="1" customWidth="1"/>
    <col min="7431" max="7431" width="14.26953125" style="70" bestFit="1" customWidth="1"/>
    <col min="7432" max="7659" width="9.1796875" style="70"/>
    <col min="7660" max="7660" width="6" style="70" customWidth="1"/>
    <col min="7661" max="7661" width="11.26953125" style="70" customWidth="1"/>
    <col min="7662" max="7662" width="12.54296875" style="70" bestFit="1" customWidth="1"/>
    <col min="7663" max="7663" width="56.54296875" style="70" customWidth="1"/>
    <col min="7664" max="7664" width="4.54296875" style="70" customWidth="1"/>
    <col min="7665" max="7665" width="15.7265625" style="70" customWidth="1"/>
    <col min="7666" max="7674" width="16.7265625" style="70" customWidth="1"/>
    <col min="7675" max="7675" width="35.54296875" style="70" bestFit="1" customWidth="1"/>
    <col min="7676" max="7676" width="16.26953125" style="70" customWidth="1"/>
    <col min="7677" max="7677" width="15.453125" style="70" customWidth="1"/>
    <col min="7678" max="7678" width="15.453125" style="70" bestFit="1" customWidth="1"/>
    <col min="7679" max="7679" width="2.7265625" style="70" customWidth="1"/>
    <col min="7680" max="7680" width="9.1796875" style="70"/>
    <col min="7681" max="7681" width="35.453125" style="70" bestFit="1" customWidth="1"/>
    <col min="7682" max="7682" width="18.26953125" style="70" bestFit="1" customWidth="1"/>
    <col min="7683" max="7683" width="26.7265625" style="70" bestFit="1" customWidth="1"/>
    <col min="7684" max="7684" width="17.26953125" style="70" bestFit="1" customWidth="1"/>
    <col min="7685" max="7685" width="18" style="70" bestFit="1" customWidth="1"/>
    <col min="7686" max="7686" width="18.26953125" style="70" bestFit="1" customWidth="1"/>
    <col min="7687" max="7687" width="14.26953125" style="70" bestFit="1" customWidth="1"/>
    <col min="7688" max="7915" width="9.1796875" style="70"/>
    <col min="7916" max="7916" width="6" style="70" customWidth="1"/>
    <col min="7917" max="7917" width="11.26953125" style="70" customWidth="1"/>
    <col min="7918" max="7918" width="12.54296875" style="70" bestFit="1" customWidth="1"/>
    <col min="7919" max="7919" width="56.54296875" style="70" customWidth="1"/>
    <col min="7920" max="7920" width="4.54296875" style="70" customWidth="1"/>
    <col min="7921" max="7921" width="15.7265625" style="70" customWidth="1"/>
    <col min="7922" max="7930" width="16.7265625" style="70" customWidth="1"/>
    <col min="7931" max="7931" width="35.54296875" style="70" bestFit="1" customWidth="1"/>
    <col min="7932" max="7932" width="16.26953125" style="70" customWidth="1"/>
    <col min="7933" max="7933" width="15.453125" style="70" customWidth="1"/>
    <col min="7934" max="7934" width="15.453125" style="70" bestFit="1" customWidth="1"/>
    <col min="7935" max="7935" width="2.7265625" style="70" customWidth="1"/>
    <col min="7936" max="7936" width="9.1796875" style="70"/>
    <col min="7937" max="7937" width="35.453125" style="70" bestFit="1" customWidth="1"/>
    <col min="7938" max="7938" width="18.26953125" style="70" bestFit="1" customWidth="1"/>
    <col min="7939" max="7939" width="26.7265625" style="70" bestFit="1" customWidth="1"/>
    <col min="7940" max="7940" width="17.26953125" style="70" bestFit="1" customWidth="1"/>
    <col min="7941" max="7941" width="18" style="70" bestFit="1" customWidth="1"/>
    <col min="7942" max="7942" width="18.26953125" style="70" bestFit="1" customWidth="1"/>
    <col min="7943" max="7943" width="14.26953125" style="70" bestFit="1" customWidth="1"/>
    <col min="7944" max="8171" width="9.1796875" style="70"/>
    <col min="8172" max="8172" width="6" style="70" customWidth="1"/>
    <col min="8173" max="8173" width="11.26953125" style="70" customWidth="1"/>
    <col min="8174" max="8174" width="12.54296875" style="70" bestFit="1" customWidth="1"/>
    <col min="8175" max="8175" width="56.54296875" style="70" customWidth="1"/>
    <col min="8176" max="8176" width="4.54296875" style="70" customWidth="1"/>
    <col min="8177" max="8177" width="15.7265625" style="70" customWidth="1"/>
    <col min="8178" max="8186" width="16.7265625" style="70" customWidth="1"/>
    <col min="8187" max="8187" width="35.54296875" style="70" bestFit="1" customWidth="1"/>
    <col min="8188" max="8188" width="16.26953125" style="70" customWidth="1"/>
    <col min="8189" max="8189" width="15.453125" style="70" customWidth="1"/>
    <col min="8190" max="8190" width="15.453125" style="70" bestFit="1" customWidth="1"/>
    <col min="8191" max="8191" width="2.7265625" style="70" customWidth="1"/>
    <col min="8192" max="8192" width="9.1796875" style="70"/>
    <col min="8193" max="8193" width="35.453125" style="70" bestFit="1" customWidth="1"/>
    <col min="8194" max="8194" width="18.26953125" style="70" bestFit="1" customWidth="1"/>
    <col min="8195" max="8195" width="26.7265625" style="70" bestFit="1" customWidth="1"/>
    <col min="8196" max="8196" width="17.26953125" style="70" bestFit="1" customWidth="1"/>
    <col min="8197" max="8197" width="18" style="70" bestFit="1" customWidth="1"/>
    <col min="8198" max="8198" width="18.26953125" style="70" bestFit="1" customWidth="1"/>
    <col min="8199" max="8199" width="14.26953125" style="70" bestFit="1" customWidth="1"/>
    <col min="8200" max="8427" width="9.1796875" style="70"/>
    <col min="8428" max="8428" width="6" style="70" customWidth="1"/>
    <col min="8429" max="8429" width="11.26953125" style="70" customWidth="1"/>
    <col min="8430" max="8430" width="12.54296875" style="70" bestFit="1" customWidth="1"/>
    <col min="8431" max="8431" width="56.54296875" style="70" customWidth="1"/>
    <col min="8432" max="8432" width="4.54296875" style="70" customWidth="1"/>
    <col min="8433" max="8433" width="15.7265625" style="70" customWidth="1"/>
    <col min="8434" max="8442" width="16.7265625" style="70" customWidth="1"/>
    <col min="8443" max="8443" width="35.54296875" style="70" bestFit="1" customWidth="1"/>
    <col min="8444" max="8444" width="16.26953125" style="70" customWidth="1"/>
    <col min="8445" max="8445" width="15.453125" style="70" customWidth="1"/>
    <col min="8446" max="8446" width="15.453125" style="70" bestFit="1" customWidth="1"/>
    <col min="8447" max="8447" width="2.7265625" style="70" customWidth="1"/>
    <col min="8448" max="8448" width="9.1796875" style="70"/>
    <col min="8449" max="8449" width="35.453125" style="70" bestFit="1" customWidth="1"/>
    <col min="8450" max="8450" width="18.26953125" style="70" bestFit="1" customWidth="1"/>
    <col min="8451" max="8451" width="26.7265625" style="70" bestFit="1" customWidth="1"/>
    <col min="8452" max="8452" width="17.26953125" style="70" bestFit="1" customWidth="1"/>
    <col min="8453" max="8453" width="18" style="70" bestFit="1" customWidth="1"/>
    <col min="8454" max="8454" width="18.26953125" style="70" bestFit="1" customWidth="1"/>
    <col min="8455" max="8455" width="14.26953125" style="70" bestFit="1" customWidth="1"/>
    <col min="8456" max="8683" width="9.1796875" style="70"/>
    <col min="8684" max="8684" width="6" style="70" customWidth="1"/>
    <col min="8685" max="8685" width="11.26953125" style="70" customWidth="1"/>
    <col min="8686" max="8686" width="12.54296875" style="70" bestFit="1" customWidth="1"/>
    <col min="8687" max="8687" width="56.54296875" style="70" customWidth="1"/>
    <col min="8688" max="8688" width="4.54296875" style="70" customWidth="1"/>
    <col min="8689" max="8689" width="15.7265625" style="70" customWidth="1"/>
    <col min="8690" max="8698" width="16.7265625" style="70" customWidth="1"/>
    <col min="8699" max="8699" width="35.54296875" style="70" bestFit="1" customWidth="1"/>
    <col min="8700" max="8700" width="16.26953125" style="70" customWidth="1"/>
    <col min="8701" max="8701" width="15.453125" style="70" customWidth="1"/>
    <col min="8702" max="8702" width="15.453125" style="70" bestFit="1" customWidth="1"/>
    <col min="8703" max="8703" width="2.7265625" style="70" customWidth="1"/>
    <col min="8704" max="8704" width="9.1796875" style="70"/>
    <col min="8705" max="8705" width="35.453125" style="70" bestFit="1" customWidth="1"/>
    <col min="8706" max="8706" width="18.26953125" style="70" bestFit="1" customWidth="1"/>
    <col min="8707" max="8707" width="26.7265625" style="70" bestFit="1" customWidth="1"/>
    <col min="8708" max="8708" width="17.26953125" style="70" bestFit="1" customWidth="1"/>
    <col min="8709" max="8709" width="18" style="70" bestFit="1" customWidth="1"/>
    <col min="8710" max="8710" width="18.26953125" style="70" bestFit="1" customWidth="1"/>
    <col min="8711" max="8711" width="14.26953125" style="70" bestFit="1" customWidth="1"/>
    <col min="8712" max="8939" width="9.1796875" style="70"/>
    <col min="8940" max="8940" width="6" style="70" customWidth="1"/>
    <col min="8941" max="8941" width="11.26953125" style="70" customWidth="1"/>
    <col min="8942" max="8942" width="12.54296875" style="70" bestFit="1" customWidth="1"/>
    <col min="8943" max="8943" width="56.54296875" style="70" customWidth="1"/>
    <col min="8944" max="8944" width="4.54296875" style="70" customWidth="1"/>
    <col min="8945" max="8945" width="15.7265625" style="70" customWidth="1"/>
    <col min="8946" max="8954" width="16.7265625" style="70" customWidth="1"/>
    <col min="8955" max="8955" width="35.54296875" style="70" bestFit="1" customWidth="1"/>
    <col min="8956" max="8956" width="16.26953125" style="70" customWidth="1"/>
    <col min="8957" max="8957" width="15.453125" style="70" customWidth="1"/>
    <col min="8958" max="8958" width="15.453125" style="70" bestFit="1" customWidth="1"/>
    <col min="8959" max="8959" width="2.7265625" style="70" customWidth="1"/>
    <col min="8960" max="8960" width="9.1796875" style="70"/>
    <col min="8961" max="8961" width="35.453125" style="70" bestFit="1" customWidth="1"/>
    <col min="8962" max="8962" width="18.26953125" style="70" bestFit="1" customWidth="1"/>
    <col min="8963" max="8963" width="26.7265625" style="70" bestFit="1" customWidth="1"/>
    <col min="8964" max="8964" width="17.26953125" style="70" bestFit="1" customWidth="1"/>
    <col min="8965" max="8965" width="18" style="70" bestFit="1" customWidth="1"/>
    <col min="8966" max="8966" width="18.26953125" style="70" bestFit="1" customWidth="1"/>
    <col min="8967" max="8967" width="14.26953125" style="70" bestFit="1" customWidth="1"/>
    <col min="8968" max="9195" width="9.1796875" style="70"/>
    <col min="9196" max="9196" width="6" style="70" customWidth="1"/>
    <col min="9197" max="9197" width="11.26953125" style="70" customWidth="1"/>
    <col min="9198" max="9198" width="12.54296875" style="70" bestFit="1" customWidth="1"/>
    <col min="9199" max="9199" width="56.54296875" style="70" customWidth="1"/>
    <col min="9200" max="9200" width="4.54296875" style="70" customWidth="1"/>
    <col min="9201" max="9201" width="15.7265625" style="70" customWidth="1"/>
    <col min="9202" max="9210" width="16.7265625" style="70" customWidth="1"/>
    <col min="9211" max="9211" width="35.54296875" style="70" bestFit="1" customWidth="1"/>
    <col min="9212" max="9212" width="16.26953125" style="70" customWidth="1"/>
    <col min="9213" max="9213" width="15.453125" style="70" customWidth="1"/>
    <col min="9214" max="9214" width="15.453125" style="70" bestFit="1" customWidth="1"/>
    <col min="9215" max="9215" width="2.7265625" style="70" customWidth="1"/>
    <col min="9216" max="9216" width="9.1796875" style="70"/>
    <col min="9217" max="9217" width="35.453125" style="70" bestFit="1" customWidth="1"/>
    <col min="9218" max="9218" width="18.26953125" style="70" bestFit="1" customWidth="1"/>
    <col min="9219" max="9219" width="26.7265625" style="70" bestFit="1" customWidth="1"/>
    <col min="9220" max="9220" width="17.26953125" style="70" bestFit="1" customWidth="1"/>
    <col min="9221" max="9221" width="18" style="70" bestFit="1" customWidth="1"/>
    <col min="9222" max="9222" width="18.26953125" style="70" bestFit="1" customWidth="1"/>
    <col min="9223" max="9223" width="14.26953125" style="70" bestFit="1" customWidth="1"/>
    <col min="9224" max="9451" width="9.1796875" style="70"/>
    <col min="9452" max="9452" width="6" style="70" customWidth="1"/>
    <col min="9453" max="9453" width="11.26953125" style="70" customWidth="1"/>
    <col min="9454" max="9454" width="12.54296875" style="70" bestFit="1" customWidth="1"/>
    <col min="9455" max="9455" width="56.54296875" style="70" customWidth="1"/>
    <col min="9456" max="9456" width="4.54296875" style="70" customWidth="1"/>
    <col min="9457" max="9457" width="15.7265625" style="70" customWidth="1"/>
    <col min="9458" max="9466" width="16.7265625" style="70" customWidth="1"/>
    <col min="9467" max="9467" width="35.54296875" style="70" bestFit="1" customWidth="1"/>
    <col min="9468" max="9468" width="16.26953125" style="70" customWidth="1"/>
    <col min="9469" max="9469" width="15.453125" style="70" customWidth="1"/>
    <col min="9470" max="9470" width="15.453125" style="70" bestFit="1" customWidth="1"/>
    <col min="9471" max="9471" width="2.7265625" style="70" customWidth="1"/>
    <col min="9472" max="9472" width="9.1796875" style="70"/>
    <col min="9473" max="9473" width="35.453125" style="70" bestFit="1" customWidth="1"/>
    <col min="9474" max="9474" width="18.26953125" style="70" bestFit="1" customWidth="1"/>
    <col min="9475" max="9475" width="26.7265625" style="70" bestFit="1" customWidth="1"/>
    <col min="9476" max="9476" width="17.26953125" style="70" bestFit="1" customWidth="1"/>
    <col min="9477" max="9477" width="18" style="70" bestFit="1" customWidth="1"/>
    <col min="9478" max="9478" width="18.26953125" style="70" bestFit="1" customWidth="1"/>
    <col min="9479" max="9479" width="14.26953125" style="70" bestFit="1" customWidth="1"/>
    <col min="9480" max="9707" width="9.1796875" style="70"/>
    <col min="9708" max="9708" width="6" style="70" customWidth="1"/>
    <col min="9709" max="9709" width="11.26953125" style="70" customWidth="1"/>
    <col min="9710" max="9710" width="12.54296875" style="70" bestFit="1" customWidth="1"/>
    <col min="9711" max="9711" width="56.54296875" style="70" customWidth="1"/>
    <col min="9712" max="9712" width="4.54296875" style="70" customWidth="1"/>
    <col min="9713" max="9713" width="15.7265625" style="70" customWidth="1"/>
    <col min="9714" max="9722" width="16.7265625" style="70" customWidth="1"/>
    <col min="9723" max="9723" width="35.54296875" style="70" bestFit="1" customWidth="1"/>
    <col min="9724" max="9724" width="16.26953125" style="70" customWidth="1"/>
    <col min="9725" max="9725" width="15.453125" style="70" customWidth="1"/>
    <col min="9726" max="9726" width="15.453125" style="70" bestFit="1" customWidth="1"/>
    <col min="9727" max="9727" width="2.7265625" style="70" customWidth="1"/>
    <col min="9728" max="9728" width="9.1796875" style="70"/>
    <col min="9729" max="9729" width="35.453125" style="70" bestFit="1" customWidth="1"/>
    <col min="9730" max="9730" width="18.26953125" style="70" bestFit="1" customWidth="1"/>
    <col min="9731" max="9731" width="26.7265625" style="70" bestFit="1" customWidth="1"/>
    <col min="9732" max="9732" width="17.26953125" style="70" bestFit="1" customWidth="1"/>
    <col min="9733" max="9733" width="18" style="70" bestFit="1" customWidth="1"/>
    <col min="9734" max="9734" width="18.26953125" style="70" bestFit="1" customWidth="1"/>
    <col min="9735" max="9735" width="14.26953125" style="70" bestFit="1" customWidth="1"/>
    <col min="9736" max="9963" width="9.1796875" style="70"/>
    <col min="9964" max="9964" width="6" style="70" customWidth="1"/>
    <col min="9965" max="9965" width="11.26953125" style="70" customWidth="1"/>
    <col min="9966" max="9966" width="12.54296875" style="70" bestFit="1" customWidth="1"/>
    <col min="9967" max="9967" width="56.54296875" style="70" customWidth="1"/>
    <col min="9968" max="9968" width="4.54296875" style="70" customWidth="1"/>
    <col min="9969" max="9969" width="15.7265625" style="70" customWidth="1"/>
    <col min="9970" max="9978" width="16.7265625" style="70" customWidth="1"/>
    <col min="9979" max="9979" width="35.54296875" style="70" bestFit="1" customWidth="1"/>
    <col min="9980" max="9980" width="16.26953125" style="70" customWidth="1"/>
    <col min="9981" max="9981" width="15.453125" style="70" customWidth="1"/>
    <col min="9982" max="9982" width="15.453125" style="70" bestFit="1" customWidth="1"/>
    <col min="9983" max="9983" width="2.7265625" style="70" customWidth="1"/>
    <col min="9984" max="9984" width="9.1796875" style="70"/>
    <col min="9985" max="9985" width="35.453125" style="70" bestFit="1" customWidth="1"/>
    <col min="9986" max="9986" width="18.26953125" style="70" bestFit="1" customWidth="1"/>
    <col min="9987" max="9987" width="26.7265625" style="70" bestFit="1" customWidth="1"/>
    <col min="9988" max="9988" width="17.26953125" style="70" bestFit="1" customWidth="1"/>
    <col min="9989" max="9989" width="18" style="70" bestFit="1" customWidth="1"/>
    <col min="9990" max="9990" width="18.26953125" style="70" bestFit="1" customWidth="1"/>
    <col min="9991" max="9991" width="14.26953125" style="70" bestFit="1" customWidth="1"/>
    <col min="9992" max="10219" width="9.1796875" style="70"/>
    <col min="10220" max="10220" width="6" style="70" customWidth="1"/>
    <col min="10221" max="10221" width="11.26953125" style="70" customWidth="1"/>
    <col min="10222" max="10222" width="12.54296875" style="70" bestFit="1" customWidth="1"/>
    <col min="10223" max="10223" width="56.54296875" style="70" customWidth="1"/>
    <col min="10224" max="10224" width="4.54296875" style="70" customWidth="1"/>
    <col min="10225" max="10225" width="15.7265625" style="70" customWidth="1"/>
    <col min="10226" max="10234" width="16.7265625" style="70" customWidth="1"/>
    <col min="10235" max="10235" width="35.54296875" style="70" bestFit="1" customWidth="1"/>
    <col min="10236" max="10236" width="16.26953125" style="70" customWidth="1"/>
    <col min="10237" max="10237" width="15.453125" style="70" customWidth="1"/>
    <col min="10238" max="10238" width="15.453125" style="70" bestFit="1" customWidth="1"/>
    <col min="10239" max="10239" width="2.7265625" style="70" customWidth="1"/>
    <col min="10240" max="10240" width="9.1796875" style="70"/>
    <col min="10241" max="10241" width="35.453125" style="70" bestFit="1" customWidth="1"/>
    <col min="10242" max="10242" width="18.26953125" style="70" bestFit="1" customWidth="1"/>
    <col min="10243" max="10243" width="26.7265625" style="70" bestFit="1" customWidth="1"/>
    <col min="10244" max="10244" width="17.26953125" style="70" bestFit="1" customWidth="1"/>
    <col min="10245" max="10245" width="18" style="70" bestFit="1" customWidth="1"/>
    <col min="10246" max="10246" width="18.26953125" style="70" bestFit="1" customWidth="1"/>
    <col min="10247" max="10247" width="14.26953125" style="70" bestFit="1" customWidth="1"/>
    <col min="10248" max="10475" width="9.1796875" style="70"/>
    <col min="10476" max="10476" width="6" style="70" customWidth="1"/>
    <col min="10477" max="10477" width="11.26953125" style="70" customWidth="1"/>
    <col min="10478" max="10478" width="12.54296875" style="70" bestFit="1" customWidth="1"/>
    <col min="10479" max="10479" width="56.54296875" style="70" customWidth="1"/>
    <col min="10480" max="10480" width="4.54296875" style="70" customWidth="1"/>
    <col min="10481" max="10481" width="15.7265625" style="70" customWidth="1"/>
    <col min="10482" max="10490" width="16.7265625" style="70" customWidth="1"/>
    <col min="10491" max="10491" width="35.54296875" style="70" bestFit="1" customWidth="1"/>
    <col min="10492" max="10492" width="16.26953125" style="70" customWidth="1"/>
    <col min="10493" max="10493" width="15.453125" style="70" customWidth="1"/>
    <col min="10494" max="10494" width="15.453125" style="70" bestFit="1" customWidth="1"/>
    <col min="10495" max="10495" width="2.7265625" style="70" customWidth="1"/>
    <col min="10496" max="10496" width="9.1796875" style="70"/>
    <col min="10497" max="10497" width="35.453125" style="70" bestFit="1" customWidth="1"/>
    <col min="10498" max="10498" width="18.26953125" style="70" bestFit="1" customWidth="1"/>
    <col min="10499" max="10499" width="26.7265625" style="70" bestFit="1" customWidth="1"/>
    <col min="10500" max="10500" width="17.26953125" style="70" bestFit="1" customWidth="1"/>
    <col min="10501" max="10501" width="18" style="70" bestFit="1" customWidth="1"/>
    <col min="10502" max="10502" width="18.26953125" style="70" bestFit="1" customWidth="1"/>
    <col min="10503" max="10503" width="14.26953125" style="70" bestFit="1" customWidth="1"/>
    <col min="10504" max="10731" width="9.1796875" style="70"/>
    <col min="10732" max="10732" width="6" style="70" customWidth="1"/>
    <col min="10733" max="10733" width="11.26953125" style="70" customWidth="1"/>
    <col min="10734" max="10734" width="12.54296875" style="70" bestFit="1" customWidth="1"/>
    <col min="10735" max="10735" width="56.54296875" style="70" customWidth="1"/>
    <col min="10736" max="10736" width="4.54296875" style="70" customWidth="1"/>
    <col min="10737" max="10737" width="15.7265625" style="70" customWidth="1"/>
    <col min="10738" max="10746" width="16.7265625" style="70" customWidth="1"/>
    <col min="10747" max="10747" width="35.54296875" style="70" bestFit="1" customWidth="1"/>
    <col min="10748" max="10748" width="16.26953125" style="70" customWidth="1"/>
    <col min="10749" max="10749" width="15.453125" style="70" customWidth="1"/>
    <col min="10750" max="10750" width="15.453125" style="70" bestFit="1" customWidth="1"/>
    <col min="10751" max="10751" width="2.7265625" style="70" customWidth="1"/>
    <col min="10752" max="10752" width="9.1796875" style="70"/>
    <col min="10753" max="10753" width="35.453125" style="70" bestFit="1" customWidth="1"/>
    <col min="10754" max="10754" width="18.26953125" style="70" bestFit="1" customWidth="1"/>
    <col min="10755" max="10755" width="26.7265625" style="70" bestFit="1" customWidth="1"/>
    <col min="10756" max="10756" width="17.26953125" style="70" bestFit="1" customWidth="1"/>
    <col min="10757" max="10757" width="18" style="70" bestFit="1" customWidth="1"/>
    <col min="10758" max="10758" width="18.26953125" style="70" bestFit="1" customWidth="1"/>
    <col min="10759" max="10759" width="14.26953125" style="70" bestFit="1" customWidth="1"/>
    <col min="10760" max="10987" width="9.1796875" style="70"/>
    <col min="10988" max="10988" width="6" style="70" customWidth="1"/>
    <col min="10989" max="10989" width="11.26953125" style="70" customWidth="1"/>
    <col min="10990" max="10990" width="12.54296875" style="70" bestFit="1" customWidth="1"/>
    <col min="10991" max="10991" width="56.54296875" style="70" customWidth="1"/>
    <col min="10992" max="10992" width="4.54296875" style="70" customWidth="1"/>
    <col min="10993" max="10993" width="15.7265625" style="70" customWidth="1"/>
    <col min="10994" max="11002" width="16.7265625" style="70" customWidth="1"/>
    <col min="11003" max="11003" width="35.54296875" style="70" bestFit="1" customWidth="1"/>
    <col min="11004" max="11004" width="16.26953125" style="70" customWidth="1"/>
    <col min="11005" max="11005" width="15.453125" style="70" customWidth="1"/>
    <col min="11006" max="11006" width="15.453125" style="70" bestFit="1" customWidth="1"/>
    <col min="11007" max="11007" width="2.7265625" style="70" customWidth="1"/>
    <col min="11008" max="11008" width="9.1796875" style="70"/>
    <col min="11009" max="11009" width="35.453125" style="70" bestFit="1" customWidth="1"/>
    <col min="11010" max="11010" width="18.26953125" style="70" bestFit="1" customWidth="1"/>
    <col min="11011" max="11011" width="26.7265625" style="70" bestFit="1" customWidth="1"/>
    <col min="11012" max="11012" width="17.26953125" style="70" bestFit="1" customWidth="1"/>
    <col min="11013" max="11013" width="18" style="70" bestFit="1" customWidth="1"/>
    <col min="11014" max="11014" width="18.26953125" style="70" bestFit="1" customWidth="1"/>
    <col min="11015" max="11015" width="14.26953125" style="70" bestFit="1" customWidth="1"/>
    <col min="11016" max="11243" width="9.1796875" style="70"/>
    <col min="11244" max="11244" width="6" style="70" customWidth="1"/>
    <col min="11245" max="11245" width="11.26953125" style="70" customWidth="1"/>
    <col min="11246" max="11246" width="12.54296875" style="70" bestFit="1" customWidth="1"/>
    <col min="11247" max="11247" width="56.54296875" style="70" customWidth="1"/>
    <col min="11248" max="11248" width="4.54296875" style="70" customWidth="1"/>
    <col min="11249" max="11249" width="15.7265625" style="70" customWidth="1"/>
    <col min="11250" max="11258" width="16.7265625" style="70" customWidth="1"/>
    <col min="11259" max="11259" width="35.54296875" style="70" bestFit="1" customWidth="1"/>
    <col min="11260" max="11260" width="16.26953125" style="70" customWidth="1"/>
    <col min="11261" max="11261" width="15.453125" style="70" customWidth="1"/>
    <col min="11262" max="11262" width="15.453125" style="70" bestFit="1" customWidth="1"/>
    <col min="11263" max="11263" width="2.7265625" style="70" customWidth="1"/>
    <col min="11264" max="11264" width="9.1796875" style="70"/>
    <col min="11265" max="11265" width="35.453125" style="70" bestFit="1" customWidth="1"/>
    <col min="11266" max="11266" width="18.26953125" style="70" bestFit="1" customWidth="1"/>
    <col min="11267" max="11267" width="26.7265625" style="70" bestFit="1" customWidth="1"/>
    <col min="11268" max="11268" width="17.26953125" style="70" bestFit="1" customWidth="1"/>
    <col min="11269" max="11269" width="18" style="70" bestFit="1" customWidth="1"/>
    <col min="11270" max="11270" width="18.26953125" style="70" bestFit="1" customWidth="1"/>
    <col min="11271" max="11271" width="14.26953125" style="70" bestFit="1" customWidth="1"/>
    <col min="11272" max="11499" width="9.1796875" style="70"/>
    <col min="11500" max="11500" width="6" style="70" customWidth="1"/>
    <col min="11501" max="11501" width="11.26953125" style="70" customWidth="1"/>
    <col min="11502" max="11502" width="12.54296875" style="70" bestFit="1" customWidth="1"/>
    <col min="11503" max="11503" width="56.54296875" style="70" customWidth="1"/>
    <col min="11504" max="11504" width="4.54296875" style="70" customWidth="1"/>
    <col min="11505" max="11505" width="15.7265625" style="70" customWidth="1"/>
    <col min="11506" max="11514" width="16.7265625" style="70" customWidth="1"/>
    <col min="11515" max="11515" width="35.54296875" style="70" bestFit="1" customWidth="1"/>
    <col min="11516" max="11516" width="16.26953125" style="70" customWidth="1"/>
    <col min="11517" max="11517" width="15.453125" style="70" customWidth="1"/>
    <col min="11518" max="11518" width="15.453125" style="70" bestFit="1" customWidth="1"/>
    <col min="11519" max="11519" width="2.7265625" style="70" customWidth="1"/>
    <col min="11520" max="11520" width="9.1796875" style="70"/>
    <col min="11521" max="11521" width="35.453125" style="70" bestFit="1" customWidth="1"/>
    <col min="11522" max="11522" width="18.26953125" style="70" bestFit="1" customWidth="1"/>
    <col min="11523" max="11523" width="26.7265625" style="70" bestFit="1" customWidth="1"/>
    <col min="11524" max="11524" width="17.26953125" style="70" bestFit="1" customWidth="1"/>
    <col min="11525" max="11525" width="18" style="70" bestFit="1" customWidth="1"/>
    <col min="11526" max="11526" width="18.26953125" style="70" bestFit="1" customWidth="1"/>
    <col min="11527" max="11527" width="14.26953125" style="70" bestFit="1" customWidth="1"/>
    <col min="11528" max="11755" width="9.1796875" style="70"/>
    <col min="11756" max="11756" width="6" style="70" customWidth="1"/>
    <col min="11757" max="11757" width="11.26953125" style="70" customWidth="1"/>
    <col min="11758" max="11758" width="12.54296875" style="70" bestFit="1" customWidth="1"/>
    <col min="11759" max="11759" width="56.54296875" style="70" customWidth="1"/>
    <col min="11760" max="11760" width="4.54296875" style="70" customWidth="1"/>
    <col min="11761" max="11761" width="15.7265625" style="70" customWidth="1"/>
    <col min="11762" max="11770" width="16.7265625" style="70" customWidth="1"/>
    <col min="11771" max="11771" width="35.54296875" style="70" bestFit="1" customWidth="1"/>
    <col min="11772" max="11772" width="16.26953125" style="70" customWidth="1"/>
    <col min="11773" max="11773" width="15.453125" style="70" customWidth="1"/>
    <col min="11774" max="11774" width="15.453125" style="70" bestFit="1" customWidth="1"/>
    <col min="11775" max="11775" width="2.7265625" style="70" customWidth="1"/>
    <col min="11776" max="11776" width="9.1796875" style="70"/>
    <col min="11777" max="11777" width="35.453125" style="70" bestFit="1" customWidth="1"/>
    <col min="11778" max="11778" width="18.26953125" style="70" bestFit="1" customWidth="1"/>
    <col min="11779" max="11779" width="26.7265625" style="70" bestFit="1" customWidth="1"/>
    <col min="11780" max="11780" width="17.26953125" style="70" bestFit="1" customWidth="1"/>
    <col min="11781" max="11781" width="18" style="70" bestFit="1" customWidth="1"/>
    <col min="11782" max="11782" width="18.26953125" style="70" bestFit="1" customWidth="1"/>
    <col min="11783" max="11783" width="14.26953125" style="70" bestFit="1" customWidth="1"/>
    <col min="11784" max="12011" width="9.1796875" style="70"/>
    <col min="12012" max="12012" width="6" style="70" customWidth="1"/>
    <col min="12013" max="12013" width="11.26953125" style="70" customWidth="1"/>
    <col min="12014" max="12014" width="12.54296875" style="70" bestFit="1" customWidth="1"/>
    <col min="12015" max="12015" width="56.54296875" style="70" customWidth="1"/>
    <col min="12016" max="12016" width="4.54296875" style="70" customWidth="1"/>
    <col min="12017" max="12017" width="15.7265625" style="70" customWidth="1"/>
    <col min="12018" max="12026" width="16.7265625" style="70" customWidth="1"/>
    <col min="12027" max="12027" width="35.54296875" style="70" bestFit="1" customWidth="1"/>
    <col min="12028" max="12028" width="16.26953125" style="70" customWidth="1"/>
    <col min="12029" max="12029" width="15.453125" style="70" customWidth="1"/>
    <col min="12030" max="12030" width="15.453125" style="70" bestFit="1" customWidth="1"/>
    <col min="12031" max="12031" width="2.7265625" style="70" customWidth="1"/>
    <col min="12032" max="12032" width="9.1796875" style="70"/>
    <col min="12033" max="12033" width="35.453125" style="70" bestFit="1" customWidth="1"/>
    <col min="12034" max="12034" width="18.26953125" style="70" bestFit="1" customWidth="1"/>
    <col min="12035" max="12035" width="26.7265625" style="70" bestFit="1" customWidth="1"/>
    <col min="12036" max="12036" width="17.26953125" style="70" bestFit="1" customWidth="1"/>
    <col min="12037" max="12037" width="18" style="70" bestFit="1" customWidth="1"/>
    <col min="12038" max="12038" width="18.26953125" style="70" bestFit="1" customWidth="1"/>
    <col min="12039" max="12039" width="14.26953125" style="70" bestFit="1" customWidth="1"/>
    <col min="12040" max="12267" width="9.1796875" style="70"/>
    <col min="12268" max="12268" width="6" style="70" customWidth="1"/>
    <col min="12269" max="12269" width="11.26953125" style="70" customWidth="1"/>
    <col min="12270" max="12270" width="12.54296875" style="70" bestFit="1" customWidth="1"/>
    <col min="12271" max="12271" width="56.54296875" style="70" customWidth="1"/>
    <col min="12272" max="12272" width="4.54296875" style="70" customWidth="1"/>
    <col min="12273" max="12273" width="15.7265625" style="70" customWidth="1"/>
    <col min="12274" max="12282" width="16.7265625" style="70" customWidth="1"/>
    <col min="12283" max="12283" width="35.54296875" style="70" bestFit="1" customWidth="1"/>
    <col min="12284" max="12284" width="16.26953125" style="70" customWidth="1"/>
    <col min="12285" max="12285" width="15.453125" style="70" customWidth="1"/>
    <col min="12286" max="12286" width="15.453125" style="70" bestFit="1" customWidth="1"/>
    <col min="12287" max="12287" width="2.7265625" style="70" customWidth="1"/>
    <col min="12288" max="12288" width="9.1796875" style="70"/>
    <col min="12289" max="12289" width="35.453125" style="70" bestFit="1" customWidth="1"/>
    <col min="12290" max="12290" width="18.26953125" style="70" bestFit="1" customWidth="1"/>
    <col min="12291" max="12291" width="26.7265625" style="70" bestFit="1" customWidth="1"/>
    <col min="12292" max="12292" width="17.26953125" style="70" bestFit="1" customWidth="1"/>
    <col min="12293" max="12293" width="18" style="70" bestFit="1" customWidth="1"/>
    <col min="12294" max="12294" width="18.26953125" style="70" bestFit="1" customWidth="1"/>
    <col min="12295" max="12295" width="14.26953125" style="70" bestFit="1" customWidth="1"/>
    <col min="12296" max="12523" width="9.1796875" style="70"/>
    <col min="12524" max="12524" width="6" style="70" customWidth="1"/>
    <col min="12525" max="12525" width="11.26953125" style="70" customWidth="1"/>
    <col min="12526" max="12526" width="12.54296875" style="70" bestFit="1" customWidth="1"/>
    <col min="12527" max="12527" width="56.54296875" style="70" customWidth="1"/>
    <col min="12528" max="12528" width="4.54296875" style="70" customWidth="1"/>
    <col min="12529" max="12529" width="15.7265625" style="70" customWidth="1"/>
    <col min="12530" max="12538" width="16.7265625" style="70" customWidth="1"/>
    <col min="12539" max="12539" width="35.54296875" style="70" bestFit="1" customWidth="1"/>
    <col min="12540" max="12540" width="16.26953125" style="70" customWidth="1"/>
    <col min="12541" max="12541" width="15.453125" style="70" customWidth="1"/>
    <col min="12542" max="12542" width="15.453125" style="70" bestFit="1" customWidth="1"/>
    <col min="12543" max="12543" width="2.7265625" style="70" customWidth="1"/>
    <col min="12544" max="12544" width="9.1796875" style="70"/>
    <col min="12545" max="12545" width="35.453125" style="70" bestFit="1" customWidth="1"/>
    <col min="12546" max="12546" width="18.26953125" style="70" bestFit="1" customWidth="1"/>
    <col min="12547" max="12547" width="26.7265625" style="70" bestFit="1" customWidth="1"/>
    <col min="12548" max="12548" width="17.26953125" style="70" bestFit="1" customWidth="1"/>
    <col min="12549" max="12549" width="18" style="70" bestFit="1" customWidth="1"/>
    <col min="12550" max="12550" width="18.26953125" style="70" bestFit="1" customWidth="1"/>
    <col min="12551" max="12551" width="14.26953125" style="70" bestFit="1" customWidth="1"/>
    <col min="12552" max="12779" width="9.1796875" style="70"/>
    <col min="12780" max="12780" width="6" style="70" customWidth="1"/>
    <col min="12781" max="12781" width="11.26953125" style="70" customWidth="1"/>
    <col min="12782" max="12782" width="12.54296875" style="70" bestFit="1" customWidth="1"/>
    <col min="12783" max="12783" width="56.54296875" style="70" customWidth="1"/>
    <col min="12784" max="12784" width="4.54296875" style="70" customWidth="1"/>
    <col min="12785" max="12785" width="15.7265625" style="70" customWidth="1"/>
    <col min="12786" max="12794" width="16.7265625" style="70" customWidth="1"/>
    <col min="12795" max="12795" width="35.54296875" style="70" bestFit="1" customWidth="1"/>
    <col min="12796" max="12796" width="16.26953125" style="70" customWidth="1"/>
    <col min="12797" max="12797" width="15.453125" style="70" customWidth="1"/>
    <col min="12798" max="12798" width="15.453125" style="70" bestFit="1" customWidth="1"/>
    <col min="12799" max="12799" width="2.7265625" style="70" customWidth="1"/>
    <col min="12800" max="12800" width="9.1796875" style="70"/>
    <col min="12801" max="12801" width="35.453125" style="70" bestFit="1" customWidth="1"/>
    <col min="12802" max="12802" width="18.26953125" style="70" bestFit="1" customWidth="1"/>
    <col min="12803" max="12803" width="26.7265625" style="70" bestFit="1" customWidth="1"/>
    <col min="12804" max="12804" width="17.26953125" style="70" bestFit="1" customWidth="1"/>
    <col min="12805" max="12805" width="18" style="70" bestFit="1" customWidth="1"/>
    <col min="12806" max="12806" width="18.26953125" style="70" bestFit="1" customWidth="1"/>
    <col min="12807" max="12807" width="14.26953125" style="70" bestFit="1" customWidth="1"/>
    <col min="12808" max="13035" width="9.1796875" style="70"/>
    <col min="13036" max="13036" width="6" style="70" customWidth="1"/>
    <col min="13037" max="13037" width="11.26953125" style="70" customWidth="1"/>
    <col min="13038" max="13038" width="12.54296875" style="70" bestFit="1" customWidth="1"/>
    <col min="13039" max="13039" width="56.54296875" style="70" customWidth="1"/>
    <col min="13040" max="13040" width="4.54296875" style="70" customWidth="1"/>
    <col min="13041" max="13041" width="15.7265625" style="70" customWidth="1"/>
    <col min="13042" max="13050" width="16.7265625" style="70" customWidth="1"/>
    <col min="13051" max="13051" width="35.54296875" style="70" bestFit="1" customWidth="1"/>
    <col min="13052" max="13052" width="16.26953125" style="70" customWidth="1"/>
    <col min="13053" max="13053" width="15.453125" style="70" customWidth="1"/>
    <col min="13054" max="13054" width="15.453125" style="70" bestFit="1" customWidth="1"/>
    <col min="13055" max="13055" width="2.7265625" style="70" customWidth="1"/>
    <col min="13056" max="13056" width="9.1796875" style="70"/>
    <col min="13057" max="13057" width="35.453125" style="70" bestFit="1" customWidth="1"/>
    <col min="13058" max="13058" width="18.26953125" style="70" bestFit="1" customWidth="1"/>
    <col min="13059" max="13059" width="26.7265625" style="70" bestFit="1" customWidth="1"/>
    <col min="13060" max="13060" width="17.26953125" style="70" bestFit="1" customWidth="1"/>
    <col min="13061" max="13061" width="18" style="70" bestFit="1" customWidth="1"/>
    <col min="13062" max="13062" width="18.26953125" style="70" bestFit="1" customWidth="1"/>
    <col min="13063" max="13063" width="14.26953125" style="70" bestFit="1" customWidth="1"/>
    <col min="13064" max="13291" width="9.1796875" style="70"/>
    <col min="13292" max="13292" width="6" style="70" customWidth="1"/>
    <col min="13293" max="13293" width="11.26953125" style="70" customWidth="1"/>
    <col min="13294" max="13294" width="12.54296875" style="70" bestFit="1" customWidth="1"/>
    <col min="13295" max="13295" width="56.54296875" style="70" customWidth="1"/>
    <col min="13296" max="13296" width="4.54296875" style="70" customWidth="1"/>
    <col min="13297" max="13297" width="15.7265625" style="70" customWidth="1"/>
    <col min="13298" max="13306" width="16.7265625" style="70" customWidth="1"/>
    <col min="13307" max="13307" width="35.54296875" style="70" bestFit="1" customWidth="1"/>
    <col min="13308" max="13308" width="16.26953125" style="70" customWidth="1"/>
    <col min="13309" max="13309" width="15.453125" style="70" customWidth="1"/>
    <col min="13310" max="13310" width="15.453125" style="70" bestFit="1" customWidth="1"/>
    <col min="13311" max="13311" width="2.7265625" style="70" customWidth="1"/>
    <col min="13312" max="13312" width="9.1796875" style="70"/>
    <col min="13313" max="13313" width="35.453125" style="70" bestFit="1" customWidth="1"/>
    <col min="13314" max="13314" width="18.26953125" style="70" bestFit="1" customWidth="1"/>
    <col min="13315" max="13315" width="26.7265625" style="70" bestFit="1" customWidth="1"/>
    <col min="13316" max="13316" width="17.26953125" style="70" bestFit="1" customWidth="1"/>
    <col min="13317" max="13317" width="18" style="70" bestFit="1" customWidth="1"/>
    <col min="13318" max="13318" width="18.26953125" style="70" bestFit="1" customWidth="1"/>
    <col min="13319" max="13319" width="14.26953125" style="70" bestFit="1" customWidth="1"/>
    <col min="13320" max="13547" width="9.1796875" style="70"/>
    <col min="13548" max="13548" width="6" style="70" customWidth="1"/>
    <col min="13549" max="13549" width="11.26953125" style="70" customWidth="1"/>
    <col min="13550" max="13550" width="12.54296875" style="70" bestFit="1" customWidth="1"/>
    <col min="13551" max="13551" width="56.54296875" style="70" customWidth="1"/>
    <col min="13552" max="13552" width="4.54296875" style="70" customWidth="1"/>
    <col min="13553" max="13553" width="15.7265625" style="70" customWidth="1"/>
    <col min="13554" max="13562" width="16.7265625" style="70" customWidth="1"/>
    <col min="13563" max="13563" width="35.54296875" style="70" bestFit="1" customWidth="1"/>
    <col min="13564" max="13564" width="16.26953125" style="70" customWidth="1"/>
    <col min="13565" max="13565" width="15.453125" style="70" customWidth="1"/>
    <col min="13566" max="13566" width="15.453125" style="70" bestFit="1" customWidth="1"/>
    <col min="13567" max="13567" width="2.7265625" style="70" customWidth="1"/>
    <col min="13568" max="13568" width="9.1796875" style="70"/>
    <col min="13569" max="13569" width="35.453125" style="70" bestFit="1" customWidth="1"/>
    <col min="13570" max="13570" width="18.26953125" style="70" bestFit="1" customWidth="1"/>
    <col min="13571" max="13571" width="26.7265625" style="70" bestFit="1" customWidth="1"/>
    <col min="13572" max="13572" width="17.26953125" style="70" bestFit="1" customWidth="1"/>
    <col min="13573" max="13573" width="18" style="70" bestFit="1" customWidth="1"/>
    <col min="13574" max="13574" width="18.26953125" style="70" bestFit="1" customWidth="1"/>
    <col min="13575" max="13575" width="14.26953125" style="70" bestFit="1" customWidth="1"/>
    <col min="13576" max="13803" width="9.1796875" style="70"/>
    <col min="13804" max="13804" width="6" style="70" customWidth="1"/>
    <col min="13805" max="13805" width="11.26953125" style="70" customWidth="1"/>
    <col min="13806" max="13806" width="12.54296875" style="70" bestFit="1" customWidth="1"/>
    <col min="13807" max="13807" width="56.54296875" style="70" customWidth="1"/>
    <col min="13808" max="13808" width="4.54296875" style="70" customWidth="1"/>
    <col min="13809" max="13809" width="15.7265625" style="70" customWidth="1"/>
    <col min="13810" max="13818" width="16.7265625" style="70" customWidth="1"/>
    <col min="13819" max="13819" width="35.54296875" style="70" bestFit="1" customWidth="1"/>
    <col min="13820" max="13820" width="16.26953125" style="70" customWidth="1"/>
    <col min="13821" max="13821" width="15.453125" style="70" customWidth="1"/>
    <col min="13822" max="13822" width="15.453125" style="70" bestFit="1" customWidth="1"/>
    <col min="13823" max="13823" width="2.7265625" style="70" customWidth="1"/>
    <col min="13824" max="13824" width="9.1796875" style="70"/>
    <col min="13825" max="13825" width="35.453125" style="70" bestFit="1" customWidth="1"/>
    <col min="13826" max="13826" width="18.26953125" style="70" bestFit="1" customWidth="1"/>
    <col min="13827" max="13827" width="26.7265625" style="70" bestFit="1" customWidth="1"/>
    <col min="13828" max="13828" width="17.26953125" style="70" bestFit="1" customWidth="1"/>
    <col min="13829" max="13829" width="18" style="70" bestFit="1" customWidth="1"/>
    <col min="13830" max="13830" width="18.26953125" style="70" bestFit="1" customWidth="1"/>
    <col min="13831" max="13831" width="14.26953125" style="70" bestFit="1" customWidth="1"/>
    <col min="13832" max="14059" width="9.1796875" style="70"/>
    <col min="14060" max="14060" width="6" style="70" customWidth="1"/>
    <col min="14061" max="14061" width="11.26953125" style="70" customWidth="1"/>
    <col min="14062" max="14062" width="12.54296875" style="70" bestFit="1" customWidth="1"/>
    <col min="14063" max="14063" width="56.54296875" style="70" customWidth="1"/>
    <col min="14064" max="14064" width="4.54296875" style="70" customWidth="1"/>
    <col min="14065" max="14065" width="15.7265625" style="70" customWidth="1"/>
    <col min="14066" max="14074" width="16.7265625" style="70" customWidth="1"/>
    <col min="14075" max="14075" width="35.54296875" style="70" bestFit="1" customWidth="1"/>
    <col min="14076" max="14076" width="16.26953125" style="70" customWidth="1"/>
    <col min="14077" max="14077" width="15.453125" style="70" customWidth="1"/>
    <col min="14078" max="14078" width="15.453125" style="70" bestFit="1" customWidth="1"/>
    <col min="14079" max="14079" width="2.7265625" style="70" customWidth="1"/>
    <col min="14080" max="14080" width="9.1796875" style="70"/>
    <col min="14081" max="14081" width="35.453125" style="70" bestFit="1" customWidth="1"/>
    <col min="14082" max="14082" width="18.26953125" style="70" bestFit="1" customWidth="1"/>
    <col min="14083" max="14083" width="26.7265625" style="70" bestFit="1" customWidth="1"/>
    <col min="14084" max="14084" width="17.26953125" style="70" bestFit="1" customWidth="1"/>
    <col min="14085" max="14085" width="18" style="70" bestFit="1" customWidth="1"/>
    <col min="14086" max="14086" width="18.26953125" style="70" bestFit="1" customWidth="1"/>
    <col min="14087" max="14087" width="14.26953125" style="70" bestFit="1" customWidth="1"/>
    <col min="14088" max="14315" width="9.1796875" style="70"/>
    <col min="14316" max="14316" width="6" style="70" customWidth="1"/>
    <col min="14317" max="14317" width="11.26953125" style="70" customWidth="1"/>
    <col min="14318" max="14318" width="12.54296875" style="70" bestFit="1" customWidth="1"/>
    <col min="14319" max="14319" width="56.54296875" style="70" customWidth="1"/>
    <col min="14320" max="14320" width="4.54296875" style="70" customWidth="1"/>
    <col min="14321" max="14321" width="15.7265625" style="70" customWidth="1"/>
    <col min="14322" max="14330" width="16.7265625" style="70" customWidth="1"/>
    <col min="14331" max="14331" width="35.54296875" style="70" bestFit="1" customWidth="1"/>
    <col min="14332" max="14332" width="16.26953125" style="70" customWidth="1"/>
    <col min="14333" max="14333" width="15.453125" style="70" customWidth="1"/>
    <col min="14334" max="14334" width="15.453125" style="70" bestFit="1" customWidth="1"/>
    <col min="14335" max="14335" width="2.7265625" style="70" customWidth="1"/>
    <col min="14336" max="14336" width="9.1796875" style="70"/>
    <col min="14337" max="14337" width="35.453125" style="70" bestFit="1" customWidth="1"/>
    <col min="14338" max="14338" width="18.26953125" style="70" bestFit="1" customWidth="1"/>
    <col min="14339" max="14339" width="26.7265625" style="70" bestFit="1" customWidth="1"/>
    <col min="14340" max="14340" width="17.26953125" style="70" bestFit="1" customWidth="1"/>
    <col min="14341" max="14341" width="18" style="70" bestFit="1" customWidth="1"/>
    <col min="14342" max="14342" width="18.26953125" style="70" bestFit="1" customWidth="1"/>
    <col min="14343" max="14343" width="14.26953125" style="70" bestFit="1" customWidth="1"/>
    <col min="14344" max="14571" width="9.1796875" style="70"/>
    <col min="14572" max="14572" width="6" style="70" customWidth="1"/>
    <col min="14573" max="14573" width="11.26953125" style="70" customWidth="1"/>
    <col min="14574" max="14574" width="12.54296875" style="70" bestFit="1" customWidth="1"/>
    <col min="14575" max="14575" width="56.54296875" style="70" customWidth="1"/>
    <col min="14576" max="14576" width="4.54296875" style="70" customWidth="1"/>
    <col min="14577" max="14577" width="15.7265625" style="70" customWidth="1"/>
    <col min="14578" max="14586" width="16.7265625" style="70" customWidth="1"/>
    <col min="14587" max="14587" width="35.54296875" style="70" bestFit="1" customWidth="1"/>
    <col min="14588" max="14588" width="16.26953125" style="70" customWidth="1"/>
    <col min="14589" max="14589" width="15.453125" style="70" customWidth="1"/>
    <col min="14590" max="14590" width="15.453125" style="70" bestFit="1" customWidth="1"/>
    <col min="14591" max="14591" width="2.7265625" style="70" customWidth="1"/>
    <col min="14592" max="14592" width="9.1796875" style="70"/>
    <col min="14593" max="14593" width="35.453125" style="70" bestFit="1" customWidth="1"/>
    <col min="14594" max="14594" width="18.26953125" style="70" bestFit="1" customWidth="1"/>
    <col min="14595" max="14595" width="26.7265625" style="70" bestFit="1" customWidth="1"/>
    <col min="14596" max="14596" width="17.26953125" style="70" bestFit="1" customWidth="1"/>
    <col min="14597" max="14597" width="18" style="70" bestFit="1" customWidth="1"/>
    <col min="14598" max="14598" width="18.26953125" style="70" bestFit="1" customWidth="1"/>
    <col min="14599" max="14599" width="14.26953125" style="70" bestFit="1" customWidth="1"/>
    <col min="14600" max="14827" width="9.1796875" style="70"/>
    <col min="14828" max="14828" width="6" style="70" customWidth="1"/>
    <col min="14829" max="14829" width="11.26953125" style="70" customWidth="1"/>
    <col min="14830" max="14830" width="12.54296875" style="70" bestFit="1" customWidth="1"/>
    <col min="14831" max="14831" width="56.54296875" style="70" customWidth="1"/>
    <col min="14832" max="14832" width="4.54296875" style="70" customWidth="1"/>
    <col min="14833" max="14833" width="15.7265625" style="70" customWidth="1"/>
    <col min="14834" max="14842" width="16.7265625" style="70" customWidth="1"/>
    <col min="14843" max="14843" width="35.54296875" style="70" bestFit="1" customWidth="1"/>
    <col min="14844" max="14844" width="16.26953125" style="70" customWidth="1"/>
    <col min="14845" max="14845" width="15.453125" style="70" customWidth="1"/>
    <col min="14846" max="14846" width="15.453125" style="70" bestFit="1" customWidth="1"/>
    <col min="14847" max="14847" width="2.7265625" style="70" customWidth="1"/>
    <col min="14848" max="14848" width="9.1796875" style="70"/>
    <col min="14849" max="14849" width="35.453125" style="70" bestFit="1" customWidth="1"/>
    <col min="14850" max="14850" width="18.26953125" style="70" bestFit="1" customWidth="1"/>
    <col min="14851" max="14851" width="26.7265625" style="70" bestFit="1" customWidth="1"/>
    <col min="14852" max="14852" width="17.26953125" style="70" bestFit="1" customWidth="1"/>
    <col min="14853" max="14853" width="18" style="70" bestFit="1" customWidth="1"/>
    <col min="14854" max="14854" width="18.26953125" style="70" bestFit="1" customWidth="1"/>
    <col min="14855" max="14855" width="14.26953125" style="70" bestFit="1" customWidth="1"/>
    <col min="14856" max="15083" width="9.1796875" style="70"/>
    <col min="15084" max="15084" width="6" style="70" customWidth="1"/>
    <col min="15085" max="15085" width="11.26953125" style="70" customWidth="1"/>
    <col min="15086" max="15086" width="12.54296875" style="70" bestFit="1" customWidth="1"/>
    <col min="15087" max="15087" width="56.54296875" style="70" customWidth="1"/>
    <col min="15088" max="15088" width="4.54296875" style="70" customWidth="1"/>
    <col min="15089" max="15089" width="15.7265625" style="70" customWidth="1"/>
    <col min="15090" max="15098" width="16.7265625" style="70" customWidth="1"/>
    <col min="15099" max="15099" width="35.54296875" style="70" bestFit="1" customWidth="1"/>
    <col min="15100" max="15100" width="16.26953125" style="70" customWidth="1"/>
    <col min="15101" max="15101" width="15.453125" style="70" customWidth="1"/>
    <col min="15102" max="15102" width="15.453125" style="70" bestFit="1" customWidth="1"/>
    <col min="15103" max="15103" width="2.7265625" style="70" customWidth="1"/>
    <col min="15104" max="15104" width="9.1796875" style="70"/>
    <col min="15105" max="15105" width="35.453125" style="70" bestFit="1" customWidth="1"/>
    <col min="15106" max="15106" width="18.26953125" style="70" bestFit="1" customWidth="1"/>
    <col min="15107" max="15107" width="26.7265625" style="70" bestFit="1" customWidth="1"/>
    <col min="15108" max="15108" width="17.26953125" style="70" bestFit="1" customWidth="1"/>
    <col min="15109" max="15109" width="18" style="70" bestFit="1" customWidth="1"/>
    <col min="15110" max="15110" width="18.26953125" style="70" bestFit="1" customWidth="1"/>
    <col min="15111" max="15111" width="14.26953125" style="70" bestFit="1" customWidth="1"/>
    <col min="15112" max="15339" width="9.1796875" style="70"/>
    <col min="15340" max="15340" width="6" style="70" customWidth="1"/>
    <col min="15341" max="15341" width="11.26953125" style="70" customWidth="1"/>
    <col min="15342" max="15342" width="12.54296875" style="70" bestFit="1" customWidth="1"/>
    <col min="15343" max="15343" width="56.54296875" style="70" customWidth="1"/>
    <col min="15344" max="15344" width="4.54296875" style="70" customWidth="1"/>
    <col min="15345" max="15345" width="15.7265625" style="70" customWidth="1"/>
    <col min="15346" max="15354" width="16.7265625" style="70" customWidth="1"/>
    <col min="15355" max="15355" width="35.54296875" style="70" bestFit="1" customWidth="1"/>
    <col min="15356" max="15356" width="16.26953125" style="70" customWidth="1"/>
    <col min="15357" max="15357" width="15.453125" style="70" customWidth="1"/>
    <col min="15358" max="15358" width="15.453125" style="70" bestFit="1" customWidth="1"/>
    <col min="15359" max="15359" width="2.7265625" style="70" customWidth="1"/>
    <col min="15360" max="15360" width="9.1796875" style="70"/>
    <col min="15361" max="15361" width="35.453125" style="70" bestFit="1" customWidth="1"/>
    <col min="15362" max="15362" width="18.26953125" style="70" bestFit="1" customWidth="1"/>
    <col min="15363" max="15363" width="26.7265625" style="70" bestFit="1" customWidth="1"/>
    <col min="15364" max="15364" width="17.26953125" style="70" bestFit="1" customWidth="1"/>
    <col min="15365" max="15365" width="18" style="70" bestFit="1" customWidth="1"/>
    <col min="15366" max="15366" width="18.26953125" style="70" bestFit="1" customWidth="1"/>
    <col min="15367" max="15367" width="14.26953125" style="70" bestFit="1" customWidth="1"/>
    <col min="15368" max="15595" width="9.1796875" style="70"/>
    <col min="15596" max="15596" width="6" style="70" customWidth="1"/>
    <col min="15597" max="15597" width="11.26953125" style="70" customWidth="1"/>
    <col min="15598" max="15598" width="12.54296875" style="70" bestFit="1" customWidth="1"/>
    <col min="15599" max="15599" width="56.54296875" style="70" customWidth="1"/>
    <col min="15600" max="15600" width="4.54296875" style="70" customWidth="1"/>
    <col min="15601" max="15601" width="15.7265625" style="70" customWidth="1"/>
    <col min="15602" max="15610" width="16.7265625" style="70" customWidth="1"/>
    <col min="15611" max="15611" width="35.54296875" style="70" bestFit="1" customWidth="1"/>
    <col min="15612" max="15612" width="16.26953125" style="70" customWidth="1"/>
    <col min="15613" max="15613" width="15.453125" style="70" customWidth="1"/>
    <col min="15614" max="15614" width="15.453125" style="70" bestFit="1" customWidth="1"/>
    <col min="15615" max="15615" width="2.7265625" style="70" customWidth="1"/>
    <col min="15616" max="15616" width="9.1796875" style="70"/>
    <col min="15617" max="15617" width="35.453125" style="70" bestFit="1" customWidth="1"/>
    <col min="15618" max="15618" width="18.26953125" style="70" bestFit="1" customWidth="1"/>
    <col min="15619" max="15619" width="26.7265625" style="70" bestFit="1" customWidth="1"/>
    <col min="15620" max="15620" width="17.26953125" style="70" bestFit="1" customWidth="1"/>
    <col min="15621" max="15621" width="18" style="70" bestFit="1" customWidth="1"/>
    <col min="15622" max="15622" width="18.26953125" style="70" bestFit="1" customWidth="1"/>
    <col min="15623" max="15623" width="14.26953125" style="70" bestFit="1" customWidth="1"/>
    <col min="15624" max="15851" width="9.1796875" style="70"/>
    <col min="15852" max="15852" width="6" style="70" customWidth="1"/>
    <col min="15853" max="15853" width="11.26953125" style="70" customWidth="1"/>
    <col min="15854" max="15854" width="12.54296875" style="70" bestFit="1" customWidth="1"/>
    <col min="15855" max="15855" width="56.54296875" style="70" customWidth="1"/>
    <col min="15856" max="15856" width="4.54296875" style="70" customWidth="1"/>
    <col min="15857" max="15857" width="15.7265625" style="70" customWidth="1"/>
    <col min="15858" max="15866" width="16.7265625" style="70" customWidth="1"/>
    <col min="15867" max="15867" width="35.54296875" style="70" bestFit="1" customWidth="1"/>
    <col min="15868" max="15868" width="16.26953125" style="70" customWidth="1"/>
    <col min="15869" max="15869" width="15.453125" style="70" customWidth="1"/>
    <col min="15870" max="15870" width="15.453125" style="70" bestFit="1" customWidth="1"/>
    <col min="15871" max="15871" width="2.7265625" style="70" customWidth="1"/>
    <col min="15872" max="15872" width="9.1796875" style="70"/>
    <col min="15873" max="15873" width="35.453125" style="70" bestFit="1" customWidth="1"/>
    <col min="15874" max="15874" width="18.26953125" style="70" bestFit="1" customWidth="1"/>
    <col min="15875" max="15875" width="26.7265625" style="70" bestFit="1" customWidth="1"/>
    <col min="15876" max="15876" width="17.26953125" style="70" bestFit="1" customWidth="1"/>
    <col min="15877" max="15877" width="18" style="70" bestFit="1" customWidth="1"/>
    <col min="15878" max="15878" width="18.26953125" style="70" bestFit="1" customWidth="1"/>
    <col min="15879" max="15879" width="14.26953125" style="70" bestFit="1" customWidth="1"/>
    <col min="15880" max="16107" width="9.1796875" style="70"/>
    <col min="16108" max="16108" width="6" style="70" customWidth="1"/>
    <col min="16109" max="16109" width="11.26953125" style="70" customWidth="1"/>
    <col min="16110" max="16110" width="12.54296875" style="70" bestFit="1" customWidth="1"/>
    <col min="16111" max="16111" width="56.54296875" style="70" customWidth="1"/>
    <col min="16112" max="16112" width="4.54296875" style="70" customWidth="1"/>
    <col min="16113" max="16113" width="15.7265625" style="70" customWidth="1"/>
    <col min="16114" max="16122" width="16.7265625" style="70" customWidth="1"/>
    <col min="16123" max="16123" width="35.54296875" style="70" bestFit="1" customWidth="1"/>
    <col min="16124" max="16124" width="16.26953125" style="70" customWidth="1"/>
    <col min="16125" max="16125" width="15.453125" style="70" customWidth="1"/>
    <col min="16126" max="16126" width="15.453125" style="70" bestFit="1" customWidth="1"/>
    <col min="16127" max="16127" width="2.7265625" style="70" customWidth="1"/>
    <col min="16128" max="16128" width="9.1796875" style="70"/>
    <col min="16129" max="16129" width="35.453125" style="70" bestFit="1" customWidth="1"/>
    <col min="16130" max="16130" width="18.26953125" style="70" bestFit="1" customWidth="1"/>
    <col min="16131" max="16131" width="26.7265625" style="70" bestFit="1" customWidth="1"/>
    <col min="16132" max="16132" width="17.26953125" style="70" bestFit="1" customWidth="1"/>
    <col min="16133" max="16133" width="18" style="70" bestFit="1" customWidth="1"/>
    <col min="16134" max="16134" width="18.26953125" style="70" bestFit="1" customWidth="1"/>
    <col min="16135" max="16135" width="14.26953125" style="70" bestFit="1" customWidth="1"/>
    <col min="16136" max="16365" width="9.1796875" style="70"/>
    <col min="16366" max="16384" width="9.26953125" style="70" customWidth="1"/>
  </cols>
  <sheetData>
    <row r="1" spans="1:12" ht="13" x14ac:dyDescent="0.3">
      <c r="A1" s="384">
        <f>'Cover Page'!A21:H21</f>
        <v>0</v>
      </c>
      <c r="B1" s="384"/>
      <c r="C1" s="384"/>
      <c r="D1" s="384"/>
      <c r="E1" s="384"/>
      <c r="F1" s="384"/>
      <c r="G1" s="384"/>
      <c r="H1" s="384"/>
      <c r="I1" s="384"/>
      <c r="J1" s="384"/>
      <c r="K1" s="384"/>
      <c r="L1" s="384"/>
    </row>
    <row r="2" spans="1:12" ht="13" x14ac:dyDescent="0.3">
      <c r="A2" s="383" t="str">
        <f>'Cover Page'!A15:H15</f>
        <v>Interim Rate Adjustment Application</v>
      </c>
      <c r="B2" s="383"/>
      <c r="C2" s="383"/>
      <c r="D2" s="383"/>
      <c r="E2" s="383"/>
      <c r="F2" s="383"/>
      <c r="G2" s="383"/>
      <c r="H2" s="383"/>
      <c r="I2" s="383"/>
      <c r="J2" s="383"/>
      <c r="K2" s="383"/>
      <c r="L2" s="383"/>
    </row>
    <row r="3" spans="1:12" ht="13" x14ac:dyDescent="0.3">
      <c r="A3" s="383" t="str">
        <f>'Cover Page'!A33:J33</f>
        <v xml:space="preserve"> Month Period Ending December 31, </v>
      </c>
      <c r="B3" s="383"/>
      <c r="C3" s="383"/>
      <c r="D3" s="383"/>
      <c r="E3" s="383"/>
      <c r="F3" s="383"/>
      <c r="G3" s="383"/>
      <c r="H3" s="383"/>
      <c r="I3" s="383"/>
      <c r="J3" s="383"/>
      <c r="K3" s="383"/>
      <c r="L3" s="383"/>
    </row>
    <row r="4" spans="1:12" ht="13" x14ac:dyDescent="0.3">
      <c r="A4" s="383" t="s">
        <v>342</v>
      </c>
      <c r="B4" s="383"/>
      <c r="C4" s="383"/>
      <c r="D4" s="383"/>
      <c r="E4" s="383"/>
      <c r="F4" s="383"/>
      <c r="G4" s="383"/>
      <c r="H4" s="383"/>
      <c r="I4" s="383"/>
      <c r="J4" s="383"/>
      <c r="K4" s="383"/>
      <c r="L4" s="383"/>
    </row>
    <row r="5" spans="1:12" ht="13" x14ac:dyDescent="0.3">
      <c r="A5" s="283"/>
      <c r="B5" s="283"/>
      <c r="C5" s="283"/>
      <c r="D5" s="283"/>
      <c r="E5" s="283"/>
      <c r="F5" s="283"/>
      <c r="G5" s="283"/>
      <c r="H5" s="283"/>
      <c r="I5" s="283"/>
    </row>
    <row r="6" spans="1:12" ht="13" x14ac:dyDescent="0.3">
      <c r="A6" s="71"/>
      <c r="B6" s="71"/>
      <c r="C6" s="71"/>
      <c r="D6" s="71"/>
      <c r="E6" s="68"/>
      <c r="F6" s="71"/>
      <c r="G6" s="71"/>
      <c r="H6" s="71"/>
      <c r="I6" s="71"/>
    </row>
    <row r="7" spans="1:12" ht="53.25" customHeight="1" x14ac:dyDescent="0.3">
      <c r="A7" s="74" t="s">
        <v>59</v>
      </c>
      <c r="B7" s="74" t="s">
        <v>60</v>
      </c>
      <c r="C7" s="75" t="s">
        <v>209</v>
      </c>
      <c r="D7" s="75" t="s">
        <v>12</v>
      </c>
      <c r="E7" s="75" t="s">
        <v>400</v>
      </c>
      <c r="F7" s="75" t="str">
        <f>"Depreciation Rate per GUD No. " &amp; 'IRA-1 General Info'!B62</f>
        <v xml:space="preserve">Depreciation Rate per GUD No. </v>
      </c>
      <c r="G7" s="75" t="s">
        <v>11</v>
      </c>
      <c r="H7" s="75" t="s">
        <v>8</v>
      </c>
      <c r="I7" s="75" t="s">
        <v>80</v>
      </c>
      <c r="J7" s="367" t="s">
        <v>180</v>
      </c>
      <c r="K7" s="227" t="s">
        <v>181</v>
      </c>
      <c r="L7" s="371" t="s">
        <v>430</v>
      </c>
    </row>
    <row r="8" spans="1:12" s="81" customFormat="1" x14ac:dyDescent="0.25">
      <c r="A8" s="89" t="s">
        <v>1</v>
      </c>
      <c r="B8" s="78" t="s">
        <v>2</v>
      </c>
      <c r="C8" s="78" t="s">
        <v>3</v>
      </c>
      <c r="D8" s="78" t="s">
        <v>4</v>
      </c>
      <c r="E8" s="78" t="s">
        <v>5</v>
      </c>
      <c r="F8" s="78" t="s">
        <v>6</v>
      </c>
      <c r="G8" s="78" t="s">
        <v>7</v>
      </c>
      <c r="H8" s="78" t="s">
        <v>61</v>
      </c>
      <c r="I8" s="78" t="s">
        <v>62</v>
      </c>
      <c r="J8" s="368" t="s">
        <v>63</v>
      </c>
      <c r="K8" s="89" t="s">
        <v>64</v>
      </c>
      <c r="L8" s="372" t="s">
        <v>203</v>
      </c>
    </row>
    <row r="9" spans="1:12" s="81" customFormat="1" x14ac:dyDescent="0.25">
      <c r="A9" s="89"/>
      <c r="B9" s="78"/>
      <c r="C9" s="78"/>
      <c r="D9" s="267"/>
      <c r="E9" s="78"/>
      <c r="F9" s="78"/>
      <c r="G9" s="78"/>
      <c r="H9" s="78"/>
      <c r="I9" s="169" t="s">
        <v>339</v>
      </c>
      <c r="J9" s="369"/>
      <c r="K9" s="325" t="s">
        <v>374</v>
      </c>
      <c r="L9" s="325" t="s">
        <v>434</v>
      </c>
    </row>
    <row r="10" spans="1:12" x14ac:dyDescent="0.25">
      <c r="E10" s="70"/>
      <c r="G10" s="81"/>
      <c r="I10" s="81"/>
    </row>
    <row r="11" spans="1:12" ht="13" x14ac:dyDescent="0.3">
      <c r="A11" s="89">
        <v>11</v>
      </c>
      <c r="C11" s="283" t="s">
        <v>65</v>
      </c>
      <c r="D11" s="283"/>
      <c r="E11" s="70"/>
      <c r="G11" s="81"/>
      <c r="I11" s="81"/>
    </row>
    <row r="12" spans="1:12" ht="13" x14ac:dyDescent="0.3">
      <c r="A12" s="89">
        <v>12</v>
      </c>
      <c r="B12" s="80">
        <v>301</v>
      </c>
      <c r="C12" s="87" t="s">
        <v>182</v>
      </c>
      <c r="D12" s="283"/>
      <c r="E12" s="232">
        <v>0</v>
      </c>
      <c r="F12" s="254">
        <f>'IRA-9 Alloc. Initial Plant '!F12</f>
        <v>0</v>
      </c>
      <c r="G12" s="234">
        <f>E12*F12</f>
        <v>0</v>
      </c>
      <c r="H12" s="233">
        <v>0</v>
      </c>
      <c r="I12" s="234">
        <f>E12-H12</f>
        <v>0</v>
      </c>
      <c r="J12" s="352">
        <v>0</v>
      </c>
      <c r="K12" s="247">
        <f>I12*J12</f>
        <v>0</v>
      </c>
      <c r="L12" s="247">
        <f>G12*J12</f>
        <v>0</v>
      </c>
    </row>
    <row r="13" spans="1:12" ht="13" x14ac:dyDescent="0.3">
      <c r="A13" s="89">
        <v>13</v>
      </c>
      <c r="B13" s="80">
        <v>302</v>
      </c>
      <c r="C13" s="87" t="s">
        <v>183</v>
      </c>
      <c r="D13" s="283"/>
      <c r="E13" s="307">
        <v>0</v>
      </c>
      <c r="F13" s="254">
        <f>'IRA-9 Alloc. Initial Plant '!F13</f>
        <v>0</v>
      </c>
      <c r="G13" s="258">
        <f>E13*F13</f>
        <v>0</v>
      </c>
      <c r="H13" s="309">
        <v>0</v>
      </c>
      <c r="I13" s="258">
        <f>E13-H13</f>
        <v>0</v>
      </c>
      <c r="J13" s="352">
        <v>0</v>
      </c>
      <c r="K13" s="260">
        <f>I13*J13</f>
        <v>0</v>
      </c>
      <c r="L13" s="260">
        <f t="shared" ref="L13:L53" si="0">G13*J13</f>
        <v>0</v>
      </c>
    </row>
    <row r="14" spans="1:12" x14ac:dyDescent="0.25">
      <c r="A14" s="89">
        <v>14</v>
      </c>
      <c r="B14" s="80">
        <v>303</v>
      </c>
      <c r="C14" s="82" t="s">
        <v>186</v>
      </c>
      <c r="D14" s="82"/>
      <c r="E14" s="308">
        <v>0</v>
      </c>
      <c r="F14" s="254">
        <f>'IRA-9 Alloc. Initial Plant '!F14</f>
        <v>0</v>
      </c>
      <c r="G14" s="259">
        <f>E14*F14</f>
        <v>0</v>
      </c>
      <c r="H14" s="308">
        <v>0</v>
      </c>
      <c r="I14" s="259">
        <f>E14-H14</f>
        <v>0</v>
      </c>
      <c r="J14" s="352">
        <v>0</v>
      </c>
      <c r="K14" s="260">
        <f>I14*J14</f>
        <v>0</v>
      </c>
      <c r="L14" s="260">
        <f t="shared" si="0"/>
        <v>0</v>
      </c>
    </row>
    <row r="15" spans="1:12" ht="13" x14ac:dyDescent="0.3">
      <c r="A15" s="89">
        <v>15</v>
      </c>
      <c r="B15" s="80"/>
      <c r="C15" s="283" t="s">
        <v>67</v>
      </c>
      <c r="D15" s="82"/>
      <c r="E15" s="319">
        <f>SUM(E12:E14)</f>
        <v>0</v>
      </c>
      <c r="F15" s="254"/>
      <c r="G15" s="319">
        <f>SUM(G12:G14)</f>
        <v>0</v>
      </c>
      <c r="H15" s="319">
        <f t="shared" ref="H15" si="1">SUM(H12:H14)</f>
        <v>0</v>
      </c>
      <c r="I15" s="319">
        <f>SUM(I12:I14)</f>
        <v>0</v>
      </c>
      <c r="J15" s="354"/>
      <c r="K15" s="311">
        <f>SUM(K12:K14)</f>
        <v>0</v>
      </c>
      <c r="L15" s="311">
        <f>SUM(L12:L14)</f>
        <v>0</v>
      </c>
    </row>
    <row r="16" spans="1:12" x14ac:dyDescent="0.25">
      <c r="A16" s="89">
        <v>16</v>
      </c>
      <c r="B16" s="80"/>
      <c r="C16" s="82"/>
      <c r="D16" s="82"/>
      <c r="E16" s="30"/>
      <c r="F16" s="254"/>
      <c r="G16" s="30"/>
      <c r="H16" s="30"/>
      <c r="I16" s="30"/>
      <c r="J16" s="354"/>
      <c r="L16" s="373"/>
    </row>
    <row r="17" spans="1:12" ht="13" x14ac:dyDescent="0.3">
      <c r="A17" s="89">
        <v>17</v>
      </c>
      <c r="B17" s="80"/>
      <c r="C17" s="283" t="s">
        <v>70</v>
      </c>
      <c r="D17" s="283"/>
      <c r="E17" s="86"/>
      <c r="F17" s="254"/>
      <c r="G17" s="86"/>
      <c r="H17" s="86"/>
      <c r="I17" s="86"/>
      <c r="J17" s="354"/>
      <c r="L17" s="373"/>
    </row>
    <row r="18" spans="1:12" x14ac:dyDescent="0.25">
      <c r="A18" s="89">
        <v>18</v>
      </c>
      <c r="B18" s="80" t="s">
        <v>71</v>
      </c>
      <c r="C18" s="82" t="s">
        <v>184</v>
      </c>
      <c r="D18" s="82"/>
      <c r="E18" s="317">
        <v>0</v>
      </c>
      <c r="F18" s="254">
        <f>'IRA-9 Alloc. Initial Plant '!F18</f>
        <v>0</v>
      </c>
      <c r="G18" s="316">
        <f t="shared" ref="G18:G24" si="2">E18*F18</f>
        <v>0</v>
      </c>
      <c r="H18" s="317">
        <v>0</v>
      </c>
      <c r="I18" s="316">
        <f t="shared" ref="I18:I24" si="3">E18-H18</f>
        <v>0</v>
      </c>
      <c r="J18" s="352">
        <v>0</v>
      </c>
      <c r="K18" s="247">
        <f>I18*J18</f>
        <v>0</v>
      </c>
      <c r="L18" s="247">
        <f t="shared" si="0"/>
        <v>0</v>
      </c>
    </row>
    <row r="19" spans="1:12" x14ac:dyDescent="0.25">
      <c r="A19" s="89">
        <v>19</v>
      </c>
      <c r="B19" s="80">
        <v>366</v>
      </c>
      <c r="C19" s="82" t="s">
        <v>68</v>
      </c>
      <c r="D19" s="82"/>
      <c r="E19" s="312">
        <v>0</v>
      </c>
      <c r="F19" s="254">
        <f>'IRA-9 Alloc. Initial Plant '!F19</f>
        <v>0</v>
      </c>
      <c r="G19" s="99">
        <f t="shared" si="2"/>
        <v>0</v>
      </c>
      <c r="H19" s="312">
        <v>0</v>
      </c>
      <c r="I19" s="99">
        <f t="shared" si="3"/>
        <v>0</v>
      </c>
      <c r="J19" s="352">
        <v>0</v>
      </c>
      <c r="K19" s="260">
        <f>I19*J19</f>
        <v>0</v>
      </c>
      <c r="L19" s="260">
        <f t="shared" si="0"/>
        <v>0</v>
      </c>
    </row>
    <row r="20" spans="1:12" x14ac:dyDescent="0.25">
      <c r="A20" s="89">
        <v>20</v>
      </c>
      <c r="B20" s="80">
        <v>367</v>
      </c>
      <c r="C20" s="82" t="s">
        <v>72</v>
      </c>
      <c r="D20" s="82"/>
      <c r="E20" s="312">
        <v>0</v>
      </c>
      <c r="F20" s="254">
        <f>'IRA-9 Alloc. Initial Plant '!F20</f>
        <v>0</v>
      </c>
      <c r="G20" s="99">
        <f t="shared" si="2"/>
        <v>0</v>
      </c>
      <c r="H20" s="312">
        <v>0</v>
      </c>
      <c r="I20" s="99">
        <f t="shared" si="3"/>
        <v>0</v>
      </c>
      <c r="J20" s="352">
        <v>0</v>
      </c>
      <c r="K20" s="260">
        <f t="shared" ref="K20:K24" si="4">I20*J20</f>
        <v>0</v>
      </c>
      <c r="L20" s="260">
        <f t="shared" si="0"/>
        <v>0</v>
      </c>
    </row>
    <row r="21" spans="1:12" x14ac:dyDescent="0.25">
      <c r="A21" s="89">
        <v>21</v>
      </c>
      <c r="B21" s="80">
        <v>368</v>
      </c>
      <c r="C21" s="82" t="s">
        <v>69</v>
      </c>
      <c r="D21" s="82"/>
      <c r="E21" s="314">
        <v>0</v>
      </c>
      <c r="F21" s="254">
        <f>'IRA-9 Alloc. Initial Plant '!F21</f>
        <v>0</v>
      </c>
      <c r="G21" s="313">
        <f t="shared" si="2"/>
        <v>0</v>
      </c>
      <c r="H21" s="314">
        <v>0</v>
      </c>
      <c r="I21" s="99">
        <f t="shared" si="3"/>
        <v>0</v>
      </c>
      <c r="J21" s="352">
        <v>0</v>
      </c>
      <c r="K21" s="260">
        <f t="shared" si="4"/>
        <v>0</v>
      </c>
      <c r="L21" s="260">
        <f t="shared" si="0"/>
        <v>0</v>
      </c>
    </row>
    <row r="22" spans="1:12" x14ac:dyDescent="0.25">
      <c r="A22" s="89">
        <v>22</v>
      </c>
      <c r="B22" s="80">
        <v>369</v>
      </c>
      <c r="C22" s="82" t="s">
        <v>75</v>
      </c>
      <c r="D22" s="82"/>
      <c r="E22" s="314">
        <v>0</v>
      </c>
      <c r="F22" s="254">
        <f>'IRA-9 Alloc. Initial Plant '!F22</f>
        <v>0</v>
      </c>
      <c r="G22" s="313">
        <f t="shared" si="2"/>
        <v>0</v>
      </c>
      <c r="H22" s="314">
        <v>0</v>
      </c>
      <c r="I22" s="99">
        <f t="shared" si="3"/>
        <v>0</v>
      </c>
      <c r="J22" s="352">
        <v>0</v>
      </c>
      <c r="K22" s="260">
        <f t="shared" si="4"/>
        <v>0</v>
      </c>
      <c r="L22" s="260">
        <f t="shared" si="0"/>
        <v>0</v>
      </c>
    </row>
    <row r="23" spans="1:12" x14ac:dyDescent="0.25">
      <c r="A23" s="89">
        <v>23</v>
      </c>
      <c r="B23" s="80">
        <v>370</v>
      </c>
      <c r="C23" s="82" t="s">
        <v>73</v>
      </c>
      <c r="D23" s="82"/>
      <c r="E23" s="314">
        <v>0</v>
      </c>
      <c r="F23" s="254">
        <f>'IRA-9 Alloc. Initial Plant '!F23</f>
        <v>0</v>
      </c>
      <c r="G23" s="313">
        <f t="shared" si="2"/>
        <v>0</v>
      </c>
      <c r="H23" s="314">
        <v>0</v>
      </c>
      <c r="I23" s="99">
        <f t="shared" si="3"/>
        <v>0</v>
      </c>
      <c r="J23" s="352">
        <v>0</v>
      </c>
      <c r="K23" s="260">
        <f t="shared" si="4"/>
        <v>0</v>
      </c>
      <c r="L23" s="260">
        <f t="shared" si="0"/>
        <v>0</v>
      </c>
    </row>
    <row r="24" spans="1:12" x14ac:dyDescent="0.25">
      <c r="A24" s="89">
        <v>24</v>
      </c>
      <c r="B24" s="80">
        <v>371</v>
      </c>
      <c r="C24" s="82" t="s">
        <v>66</v>
      </c>
      <c r="D24" s="82"/>
      <c r="E24" s="314">
        <v>0</v>
      </c>
      <c r="F24" s="254">
        <f>'IRA-9 Alloc. Initial Plant '!F24</f>
        <v>0</v>
      </c>
      <c r="G24" s="313">
        <f t="shared" si="2"/>
        <v>0</v>
      </c>
      <c r="H24" s="314">
        <v>0</v>
      </c>
      <c r="I24" s="99">
        <f t="shared" si="3"/>
        <v>0</v>
      </c>
      <c r="J24" s="352">
        <v>0</v>
      </c>
      <c r="K24" s="260">
        <f t="shared" si="4"/>
        <v>0</v>
      </c>
      <c r="L24" s="260">
        <f t="shared" si="0"/>
        <v>0</v>
      </c>
    </row>
    <row r="25" spans="1:12" ht="13" x14ac:dyDescent="0.3">
      <c r="A25" s="89">
        <v>25</v>
      </c>
      <c r="B25" s="80"/>
      <c r="C25" s="283" t="s">
        <v>67</v>
      </c>
      <c r="D25" s="283"/>
      <c r="E25" s="319">
        <f>SUM(E18:E24)</f>
        <v>0</v>
      </c>
      <c r="F25" s="254"/>
      <c r="G25" s="319">
        <f>SUM(G18:G24)</f>
        <v>0</v>
      </c>
      <c r="H25" s="319">
        <f>SUM(H18:H24)</f>
        <v>0</v>
      </c>
      <c r="I25" s="319">
        <f>SUM(I18:I24)</f>
        <v>0</v>
      </c>
      <c r="J25" s="354"/>
      <c r="K25" s="311">
        <f>SUM(K18:K24)</f>
        <v>0</v>
      </c>
      <c r="L25" s="311">
        <f>SUM(L18:L24)</f>
        <v>0</v>
      </c>
    </row>
    <row r="26" spans="1:12" x14ac:dyDescent="0.25">
      <c r="A26" s="89">
        <v>26</v>
      </c>
      <c r="E26" s="88"/>
      <c r="F26" s="254"/>
      <c r="G26" s="88"/>
      <c r="H26" s="88"/>
      <c r="I26" s="88"/>
      <c r="J26" s="354"/>
      <c r="L26" s="373"/>
    </row>
    <row r="27" spans="1:12" ht="13" x14ac:dyDescent="0.3">
      <c r="A27" s="89">
        <v>27</v>
      </c>
      <c r="B27" s="81"/>
      <c r="C27" s="282" t="s">
        <v>74</v>
      </c>
      <c r="E27" s="88"/>
      <c r="F27" s="254"/>
      <c r="G27" s="88"/>
      <c r="H27" s="88"/>
      <c r="I27" s="88"/>
      <c r="J27" s="354"/>
      <c r="L27" s="373"/>
    </row>
    <row r="28" spans="1:12" x14ac:dyDescent="0.25">
      <c r="A28" s="89">
        <v>28</v>
      </c>
      <c r="B28" s="89">
        <v>374</v>
      </c>
      <c r="C28" s="90" t="s">
        <v>185</v>
      </c>
      <c r="E28" s="320">
        <v>0</v>
      </c>
      <c r="F28" s="254">
        <f>'IRA-9 Alloc. Initial Plant '!F28</f>
        <v>0</v>
      </c>
      <c r="G28" s="240">
        <f t="shared" ref="G28:G39" si="5">E28*F28</f>
        <v>0</v>
      </c>
      <c r="H28" s="320">
        <v>0</v>
      </c>
      <c r="I28" s="316">
        <f>E28-H28</f>
        <v>0</v>
      </c>
      <c r="J28" s="352">
        <v>0</v>
      </c>
      <c r="K28" s="247">
        <f>I28*J28</f>
        <v>0</v>
      </c>
      <c r="L28" s="247">
        <f t="shared" si="0"/>
        <v>0</v>
      </c>
    </row>
    <row r="29" spans="1:12" x14ac:dyDescent="0.25">
      <c r="A29" s="89">
        <v>29</v>
      </c>
      <c r="B29" s="89">
        <v>375</v>
      </c>
      <c r="C29" s="90" t="s">
        <v>68</v>
      </c>
      <c r="E29" s="323">
        <v>0</v>
      </c>
      <c r="F29" s="254">
        <f>'IRA-9 Alloc. Initial Plant '!F29</f>
        <v>0</v>
      </c>
      <c r="G29" s="101">
        <f t="shared" si="5"/>
        <v>0</v>
      </c>
      <c r="H29" s="323">
        <v>0</v>
      </c>
      <c r="I29" s="99">
        <f>E29-H29</f>
        <v>0</v>
      </c>
      <c r="J29" s="352">
        <v>0</v>
      </c>
      <c r="K29" s="260">
        <f>I29*J29</f>
        <v>0</v>
      </c>
      <c r="L29" s="260">
        <f t="shared" si="0"/>
        <v>0</v>
      </c>
    </row>
    <row r="30" spans="1:12" x14ac:dyDescent="0.25">
      <c r="A30" s="89">
        <v>30</v>
      </c>
      <c r="B30" s="89">
        <v>376</v>
      </c>
      <c r="C30" s="90" t="s">
        <v>72</v>
      </c>
      <c r="E30" s="323">
        <v>0</v>
      </c>
      <c r="F30" s="254">
        <f>'IRA-9 Alloc. Initial Plant '!F30</f>
        <v>0</v>
      </c>
      <c r="G30" s="101">
        <f t="shared" si="5"/>
        <v>0</v>
      </c>
      <c r="H30" s="323">
        <v>0</v>
      </c>
      <c r="I30" s="99">
        <f t="shared" ref="I30:I38" si="6">E30-H30</f>
        <v>0</v>
      </c>
      <c r="J30" s="352">
        <v>0</v>
      </c>
      <c r="K30" s="260">
        <f t="shared" ref="K30:K39" si="7">I30*J30</f>
        <v>0</v>
      </c>
      <c r="L30" s="260">
        <f t="shared" si="0"/>
        <v>0</v>
      </c>
    </row>
    <row r="31" spans="1:12" x14ac:dyDescent="0.25">
      <c r="A31" s="89">
        <v>31</v>
      </c>
      <c r="B31" s="89">
        <v>377</v>
      </c>
      <c r="C31" s="90" t="s">
        <v>69</v>
      </c>
      <c r="E31" s="323">
        <v>0</v>
      </c>
      <c r="F31" s="254">
        <f>'IRA-9 Alloc. Initial Plant '!F31</f>
        <v>0</v>
      </c>
      <c r="G31" s="101">
        <f t="shared" si="5"/>
        <v>0</v>
      </c>
      <c r="H31" s="323">
        <v>0</v>
      </c>
      <c r="I31" s="99">
        <f t="shared" si="6"/>
        <v>0</v>
      </c>
      <c r="J31" s="352">
        <v>0</v>
      </c>
      <c r="K31" s="260">
        <f t="shared" si="7"/>
        <v>0</v>
      </c>
      <c r="L31" s="260">
        <f t="shared" si="0"/>
        <v>0</v>
      </c>
    </row>
    <row r="32" spans="1:12" x14ac:dyDescent="0.25">
      <c r="A32" s="89">
        <v>32</v>
      </c>
      <c r="B32" s="89">
        <v>378</v>
      </c>
      <c r="C32" s="90" t="s">
        <v>187</v>
      </c>
      <c r="E32" s="323">
        <v>0</v>
      </c>
      <c r="F32" s="254">
        <f>'IRA-9 Alloc. Initial Plant '!F32</f>
        <v>0</v>
      </c>
      <c r="G32" s="101">
        <f t="shared" si="5"/>
        <v>0</v>
      </c>
      <c r="H32" s="323">
        <v>0</v>
      </c>
      <c r="I32" s="99">
        <f t="shared" si="6"/>
        <v>0</v>
      </c>
      <c r="J32" s="352">
        <v>0</v>
      </c>
      <c r="K32" s="260">
        <f t="shared" si="7"/>
        <v>0</v>
      </c>
      <c r="L32" s="260">
        <f t="shared" si="0"/>
        <v>0</v>
      </c>
    </row>
    <row r="33" spans="1:12" x14ac:dyDescent="0.25">
      <c r="A33" s="89">
        <v>33</v>
      </c>
      <c r="B33" s="89">
        <v>379</v>
      </c>
      <c r="C33" s="90" t="s">
        <v>188</v>
      </c>
      <c r="E33" s="323">
        <v>0</v>
      </c>
      <c r="F33" s="254">
        <f>'IRA-9 Alloc. Initial Plant '!F33</f>
        <v>0</v>
      </c>
      <c r="G33" s="101">
        <f t="shared" si="5"/>
        <v>0</v>
      </c>
      <c r="H33" s="323">
        <v>0</v>
      </c>
      <c r="I33" s="99">
        <f t="shared" si="6"/>
        <v>0</v>
      </c>
      <c r="J33" s="352">
        <v>0</v>
      </c>
      <c r="K33" s="260">
        <f t="shared" si="7"/>
        <v>0</v>
      </c>
      <c r="L33" s="260">
        <f t="shared" si="0"/>
        <v>0</v>
      </c>
    </row>
    <row r="34" spans="1:12" x14ac:dyDescent="0.25">
      <c r="A34" s="89">
        <v>34</v>
      </c>
      <c r="B34" s="89">
        <v>380</v>
      </c>
      <c r="C34" s="90" t="s">
        <v>76</v>
      </c>
      <c r="E34" s="323">
        <v>0</v>
      </c>
      <c r="F34" s="254">
        <f>'IRA-9 Alloc. Initial Plant '!F34</f>
        <v>0</v>
      </c>
      <c r="G34" s="101">
        <f t="shared" si="5"/>
        <v>0</v>
      </c>
      <c r="H34" s="323">
        <v>0</v>
      </c>
      <c r="I34" s="99">
        <f t="shared" si="6"/>
        <v>0</v>
      </c>
      <c r="J34" s="352">
        <v>0</v>
      </c>
      <c r="K34" s="260">
        <f t="shared" si="7"/>
        <v>0</v>
      </c>
      <c r="L34" s="260">
        <f t="shared" si="0"/>
        <v>0</v>
      </c>
    </row>
    <row r="35" spans="1:12" x14ac:dyDescent="0.25">
      <c r="A35" s="89">
        <v>35</v>
      </c>
      <c r="B35" s="89">
        <v>381</v>
      </c>
      <c r="C35" s="90" t="s">
        <v>125</v>
      </c>
      <c r="E35" s="323">
        <v>0</v>
      </c>
      <c r="F35" s="254">
        <f>'IRA-9 Alloc. Initial Plant '!F35</f>
        <v>0</v>
      </c>
      <c r="G35" s="101">
        <f t="shared" si="5"/>
        <v>0</v>
      </c>
      <c r="H35" s="323">
        <v>0</v>
      </c>
      <c r="I35" s="99">
        <f t="shared" si="6"/>
        <v>0</v>
      </c>
      <c r="J35" s="352">
        <v>0</v>
      </c>
      <c r="K35" s="260">
        <f t="shared" si="7"/>
        <v>0</v>
      </c>
      <c r="L35" s="260">
        <f t="shared" si="0"/>
        <v>0</v>
      </c>
    </row>
    <row r="36" spans="1:12" x14ac:dyDescent="0.25">
      <c r="A36" s="89">
        <v>36</v>
      </c>
      <c r="B36" s="170">
        <v>382</v>
      </c>
      <c r="C36" s="90" t="s">
        <v>126</v>
      </c>
      <c r="E36" s="323">
        <v>0</v>
      </c>
      <c r="F36" s="254">
        <f>'IRA-9 Alloc. Initial Plant '!F36</f>
        <v>0</v>
      </c>
      <c r="G36" s="101">
        <f t="shared" si="5"/>
        <v>0</v>
      </c>
      <c r="H36" s="323">
        <v>0</v>
      </c>
      <c r="I36" s="99">
        <f t="shared" si="6"/>
        <v>0</v>
      </c>
      <c r="J36" s="352">
        <v>0</v>
      </c>
      <c r="K36" s="260">
        <f t="shared" si="7"/>
        <v>0</v>
      </c>
      <c r="L36" s="260">
        <f t="shared" si="0"/>
        <v>0</v>
      </c>
    </row>
    <row r="37" spans="1:12" x14ac:dyDescent="0.25">
      <c r="A37" s="89">
        <v>37</v>
      </c>
      <c r="B37" s="89">
        <v>383</v>
      </c>
      <c r="C37" s="90" t="s">
        <v>127</v>
      </c>
      <c r="E37" s="323">
        <v>0</v>
      </c>
      <c r="F37" s="254">
        <f>'IRA-9 Alloc. Initial Plant '!F37</f>
        <v>0</v>
      </c>
      <c r="G37" s="101">
        <f t="shared" si="5"/>
        <v>0</v>
      </c>
      <c r="H37" s="323">
        <v>0</v>
      </c>
      <c r="I37" s="99">
        <f t="shared" si="6"/>
        <v>0</v>
      </c>
      <c r="J37" s="352">
        <v>0</v>
      </c>
      <c r="K37" s="260">
        <f t="shared" si="7"/>
        <v>0</v>
      </c>
      <c r="L37" s="260">
        <f t="shared" si="0"/>
        <v>0</v>
      </c>
    </row>
    <row r="38" spans="1:12" x14ac:dyDescent="0.25">
      <c r="A38" s="89">
        <v>38</v>
      </c>
      <c r="B38" s="89">
        <v>385</v>
      </c>
      <c r="C38" s="90" t="s">
        <v>189</v>
      </c>
      <c r="E38" s="323">
        <v>0</v>
      </c>
      <c r="F38" s="254">
        <f>'IRA-9 Alloc. Initial Plant '!F38</f>
        <v>0</v>
      </c>
      <c r="G38" s="101">
        <f t="shared" si="5"/>
        <v>0</v>
      </c>
      <c r="H38" s="323">
        <v>0</v>
      </c>
      <c r="I38" s="99">
        <f t="shared" si="6"/>
        <v>0</v>
      </c>
      <c r="J38" s="352">
        <v>0</v>
      </c>
      <c r="K38" s="260">
        <f t="shared" si="7"/>
        <v>0</v>
      </c>
      <c r="L38" s="260">
        <f t="shared" si="0"/>
        <v>0</v>
      </c>
    </row>
    <row r="39" spans="1:12" x14ac:dyDescent="0.25">
      <c r="A39" s="89">
        <v>39</v>
      </c>
      <c r="B39" s="89" t="s">
        <v>77</v>
      </c>
      <c r="C39" s="90" t="s">
        <v>190</v>
      </c>
      <c r="E39" s="323">
        <v>0</v>
      </c>
      <c r="F39" s="254">
        <f>'IRA-9 Alloc. Initial Plant '!F39</f>
        <v>0</v>
      </c>
      <c r="G39" s="101">
        <f t="shared" si="5"/>
        <v>0</v>
      </c>
      <c r="H39" s="323">
        <v>0</v>
      </c>
      <c r="I39" s="99">
        <f>E39-H39</f>
        <v>0</v>
      </c>
      <c r="J39" s="352">
        <v>0</v>
      </c>
      <c r="K39" s="260">
        <f t="shared" si="7"/>
        <v>0</v>
      </c>
      <c r="L39" s="260">
        <f t="shared" si="0"/>
        <v>0</v>
      </c>
    </row>
    <row r="40" spans="1:12" ht="13" x14ac:dyDescent="0.3">
      <c r="A40" s="89">
        <v>40</v>
      </c>
      <c r="C40" s="283" t="s">
        <v>67</v>
      </c>
      <c r="E40" s="319">
        <f>SUM(E28:E39)</f>
        <v>0</v>
      </c>
      <c r="F40" s="254"/>
      <c r="G40" s="319">
        <f>SUM(G28:G39)</f>
        <v>0</v>
      </c>
      <c r="H40" s="319">
        <f>SUM(H28:H39)</f>
        <v>0</v>
      </c>
      <c r="I40" s="319">
        <f>SUM(I28:I39)</f>
        <v>0</v>
      </c>
      <c r="J40" s="354"/>
      <c r="K40" s="311">
        <f>SUM(K28:K39)</f>
        <v>0</v>
      </c>
      <c r="L40" s="311">
        <f>SUM(L28:L39)</f>
        <v>0</v>
      </c>
    </row>
    <row r="41" spans="1:12" x14ac:dyDescent="0.25">
      <c r="A41" s="89">
        <v>41</v>
      </c>
      <c r="E41" s="88"/>
      <c r="F41" s="254"/>
      <c r="G41" s="88"/>
      <c r="H41" s="88"/>
      <c r="I41" s="88"/>
      <c r="J41" s="354"/>
      <c r="L41" s="373"/>
    </row>
    <row r="42" spans="1:12" ht="13" x14ac:dyDescent="0.3">
      <c r="A42" s="89">
        <v>42</v>
      </c>
      <c r="C42" s="283" t="s">
        <v>78</v>
      </c>
      <c r="D42" s="283"/>
      <c r="E42" s="88"/>
      <c r="F42" s="254"/>
      <c r="G42" s="88"/>
      <c r="H42" s="88"/>
      <c r="I42" s="88"/>
      <c r="J42" s="354"/>
      <c r="L42" s="373"/>
    </row>
    <row r="43" spans="1:12" x14ac:dyDescent="0.25">
      <c r="A43" s="89">
        <v>43</v>
      </c>
      <c r="B43" s="80">
        <v>389</v>
      </c>
      <c r="C43" s="82" t="s">
        <v>185</v>
      </c>
      <c r="D43" s="82"/>
      <c r="E43" s="321">
        <v>0</v>
      </c>
      <c r="F43" s="254">
        <f>'IRA-9 Alloc. Initial Plant '!F43</f>
        <v>0</v>
      </c>
      <c r="G43" s="324">
        <f t="shared" ref="G43:G53" si="8">E43*F43</f>
        <v>0</v>
      </c>
      <c r="H43" s="321">
        <v>0</v>
      </c>
      <c r="I43" s="316">
        <f t="shared" ref="I43:I53" si="9">E43-H43</f>
        <v>0</v>
      </c>
      <c r="J43" s="352">
        <v>0</v>
      </c>
      <c r="K43" s="247">
        <f>I43*J43</f>
        <v>0</v>
      </c>
      <c r="L43" s="247">
        <f t="shared" si="0"/>
        <v>0</v>
      </c>
    </row>
    <row r="44" spans="1:12" x14ac:dyDescent="0.25">
      <c r="A44" s="89">
        <v>44</v>
      </c>
      <c r="B44" s="80">
        <v>390</v>
      </c>
      <c r="C44" s="82" t="s">
        <v>68</v>
      </c>
      <c r="D44" s="82"/>
      <c r="E44" s="314">
        <v>0</v>
      </c>
      <c r="F44" s="254">
        <f>'IRA-9 Alloc. Initial Plant '!F44</f>
        <v>0</v>
      </c>
      <c r="G44" s="313">
        <f t="shared" si="8"/>
        <v>0</v>
      </c>
      <c r="H44" s="314">
        <v>0</v>
      </c>
      <c r="I44" s="101">
        <f t="shared" si="9"/>
        <v>0</v>
      </c>
      <c r="J44" s="352">
        <v>0</v>
      </c>
      <c r="K44" s="260">
        <f>I44*J44</f>
        <v>0</v>
      </c>
      <c r="L44" s="260">
        <f t="shared" si="0"/>
        <v>0</v>
      </c>
    </row>
    <row r="45" spans="1:12" x14ac:dyDescent="0.25">
      <c r="A45" s="89">
        <v>45</v>
      </c>
      <c r="B45" s="80">
        <v>391</v>
      </c>
      <c r="C45" s="82" t="s">
        <v>191</v>
      </c>
      <c r="D45" s="82"/>
      <c r="E45" s="314">
        <v>0</v>
      </c>
      <c r="F45" s="254">
        <f>'IRA-9 Alloc. Initial Plant '!F45</f>
        <v>0</v>
      </c>
      <c r="G45" s="313">
        <f t="shared" si="8"/>
        <v>0</v>
      </c>
      <c r="H45" s="314">
        <v>0</v>
      </c>
      <c r="I45" s="101">
        <f t="shared" si="9"/>
        <v>0</v>
      </c>
      <c r="J45" s="352">
        <v>0</v>
      </c>
      <c r="K45" s="260">
        <f t="shared" ref="K45:K53" si="10">I45*J45</f>
        <v>0</v>
      </c>
      <c r="L45" s="260">
        <f t="shared" si="0"/>
        <v>0</v>
      </c>
    </row>
    <row r="46" spans="1:12" x14ac:dyDescent="0.25">
      <c r="A46" s="89">
        <v>46</v>
      </c>
      <c r="B46" s="80">
        <v>392</v>
      </c>
      <c r="C46" s="82" t="s">
        <v>79</v>
      </c>
      <c r="D46" s="82"/>
      <c r="E46" s="314">
        <v>0</v>
      </c>
      <c r="F46" s="254">
        <f>'IRA-9 Alloc. Initial Plant '!F46</f>
        <v>0</v>
      </c>
      <c r="G46" s="313">
        <f t="shared" si="8"/>
        <v>0</v>
      </c>
      <c r="H46" s="314">
        <v>0</v>
      </c>
      <c r="I46" s="101">
        <f t="shared" si="9"/>
        <v>0</v>
      </c>
      <c r="J46" s="352">
        <v>0</v>
      </c>
      <c r="K46" s="260">
        <f t="shared" si="10"/>
        <v>0</v>
      </c>
      <c r="L46" s="260">
        <f t="shared" si="0"/>
        <v>0</v>
      </c>
    </row>
    <row r="47" spans="1:12" x14ac:dyDescent="0.25">
      <c r="A47" s="89">
        <v>47</v>
      </c>
      <c r="B47" s="80">
        <v>393</v>
      </c>
      <c r="C47" s="82" t="s">
        <v>192</v>
      </c>
      <c r="D47" s="82"/>
      <c r="E47" s="323">
        <v>0</v>
      </c>
      <c r="F47" s="254">
        <f>'IRA-9 Alloc. Initial Plant '!F47</f>
        <v>0</v>
      </c>
      <c r="G47" s="101">
        <f t="shared" si="8"/>
        <v>0</v>
      </c>
      <c r="H47" s="323">
        <v>0</v>
      </c>
      <c r="I47" s="101">
        <f t="shared" si="9"/>
        <v>0</v>
      </c>
      <c r="J47" s="352">
        <v>0</v>
      </c>
      <c r="K47" s="260">
        <f t="shared" si="10"/>
        <v>0</v>
      </c>
      <c r="L47" s="260">
        <f t="shared" si="0"/>
        <v>0</v>
      </c>
    </row>
    <row r="48" spans="1:12" x14ac:dyDescent="0.25">
      <c r="A48" s="89">
        <v>48</v>
      </c>
      <c r="B48" s="80">
        <v>394</v>
      </c>
      <c r="C48" s="82" t="s">
        <v>193</v>
      </c>
      <c r="D48" s="82"/>
      <c r="E48" s="323">
        <v>0</v>
      </c>
      <c r="F48" s="254">
        <f>'IRA-9 Alloc. Initial Plant '!F48</f>
        <v>0</v>
      </c>
      <c r="G48" s="101">
        <f t="shared" si="8"/>
        <v>0</v>
      </c>
      <c r="H48" s="323">
        <v>0</v>
      </c>
      <c r="I48" s="101">
        <f t="shared" si="9"/>
        <v>0</v>
      </c>
      <c r="J48" s="352">
        <v>0</v>
      </c>
      <c r="K48" s="260">
        <f t="shared" si="10"/>
        <v>0</v>
      </c>
      <c r="L48" s="260">
        <f t="shared" si="0"/>
        <v>0</v>
      </c>
    </row>
    <row r="49" spans="1:12" x14ac:dyDescent="0.25">
      <c r="A49" s="89">
        <v>49</v>
      </c>
      <c r="B49" s="80">
        <v>395</v>
      </c>
      <c r="C49" s="82" t="s">
        <v>194</v>
      </c>
      <c r="D49" s="82"/>
      <c r="E49" s="323">
        <v>0</v>
      </c>
      <c r="F49" s="254">
        <f>'IRA-9 Alloc. Initial Plant '!F49</f>
        <v>0</v>
      </c>
      <c r="G49" s="101">
        <f t="shared" si="8"/>
        <v>0</v>
      </c>
      <c r="H49" s="323">
        <v>0</v>
      </c>
      <c r="I49" s="101">
        <f t="shared" si="9"/>
        <v>0</v>
      </c>
      <c r="J49" s="352">
        <v>0</v>
      </c>
      <c r="K49" s="260">
        <f t="shared" si="10"/>
        <v>0</v>
      </c>
      <c r="L49" s="260">
        <f t="shared" si="0"/>
        <v>0</v>
      </c>
    </row>
    <row r="50" spans="1:12" x14ac:dyDescent="0.25">
      <c r="A50" s="89">
        <v>50</v>
      </c>
      <c r="B50" s="80">
        <v>396</v>
      </c>
      <c r="C50" s="82" t="s">
        <v>195</v>
      </c>
      <c r="D50" s="82"/>
      <c r="E50" s="323">
        <v>0</v>
      </c>
      <c r="F50" s="254">
        <f>'IRA-9 Alloc. Initial Plant '!F50</f>
        <v>0</v>
      </c>
      <c r="G50" s="101">
        <f t="shared" si="8"/>
        <v>0</v>
      </c>
      <c r="H50" s="323">
        <v>0</v>
      </c>
      <c r="I50" s="101">
        <f t="shared" si="9"/>
        <v>0</v>
      </c>
      <c r="J50" s="352">
        <v>0</v>
      </c>
      <c r="K50" s="260">
        <f t="shared" si="10"/>
        <v>0</v>
      </c>
      <c r="L50" s="260">
        <f t="shared" si="0"/>
        <v>0</v>
      </c>
    </row>
    <row r="51" spans="1:12" x14ac:dyDescent="0.25">
      <c r="A51" s="89">
        <v>51</v>
      </c>
      <c r="B51" s="80">
        <v>397</v>
      </c>
      <c r="C51" s="82" t="s">
        <v>73</v>
      </c>
      <c r="D51" s="82"/>
      <c r="E51" s="323">
        <v>0</v>
      </c>
      <c r="F51" s="254">
        <f>'IRA-9 Alloc. Initial Plant '!F51</f>
        <v>0</v>
      </c>
      <c r="G51" s="101">
        <f t="shared" si="8"/>
        <v>0</v>
      </c>
      <c r="H51" s="323">
        <v>0</v>
      </c>
      <c r="I51" s="101">
        <f t="shared" si="9"/>
        <v>0</v>
      </c>
      <c r="J51" s="352">
        <v>0</v>
      </c>
      <c r="K51" s="260">
        <f t="shared" si="10"/>
        <v>0</v>
      </c>
      <c r="L51" s="260">
        <f t="shared" si="0"/>
        <v>0</v>
      </c>
    </row>
    <row r="52" spans="1:12" x14ac:dyDescent="0.25">
      <c r="A52" s="89">
        <v>52</v>
      </c>
      <c r="B52" s="80">
        <v>398</v>
      </c>
      <c r="C52" s="82" t="s">
        <v>196</v>
      </c>
      <c r="D52" s="82"/>
      <c r="E52" s="323">
        <v>0</v>
      </c>
      <c r="F52" s="254">
        <f>'IRA-9 Alloc. Initial Plant '!F52</f>
        <v>0</v>
      </c>
      <c r="G52" s="101">
        <f t="shared" si="8"/>
        <v>0</v>
      </c>
      <c r="H52" s="323">
        <v>0</v>
      </c>
      <c r="I52" s="101">
        <f t="shared" si="9"/>
        <v>0</v>
      </c>
      <c r="J52" s="352">
        <v>0</v>
      </c>
      <c r="K52" s="260">
        <f t="shared" si="10"/>
        <v>0</v>
      </c>
      <c r="L52" s="260">
        <f t="shared" si="0"/>
        <v>0</v>
      </c>
    </row>
    <row r="53" spans="1:12" x14ac:dyDescent="0.25">
      <c r="A53" s="89">
        <v>53</v>
      </c>
      <c r="B53" s="80">
        <v>399</v>
      </c>
      <c r="C53" s="82" t="s">
        <v>197</v>
      </c>
      <c r="D53" s="82"/>
      <c r="E53" s="323">
        <v>0</v>
      </c>
      <c r="F53" s="254">
        <f>'IRA-9 Alloc. Initial Plant '!F53</f>
        <v>0</v>
      </c>
      <c r="G53" s="101">
        <f t="shared" si="8"/>
        <v>0</v>
      </c>
      <c r="H53" s="323">
        <v>0</v>
      </c>
      <c r="I53" s="101">
        <f t="shared" si="9"/>
        <v>0</v>
      </c>
      <c r="J53" s="352">
        <v>0</v>
      </c>
      <c r="K53" s="260">
        <f t="shared" si="10"/>
        <v>0</v>
      </c>
      <c r="L53" s="260">
        <f t="shared" si="0"/>
        <v>0</v>
      </c>
    </row>
    <row r="54" spans="1:12" ht="13" x14ac:dyDescent="0.3">
      <c r="A54" s="89">
        <v>54</v>
      </c>
      <c r="C54" s="283" t="s">
        <v>67</v>
      </c>
      <c r="D54" s="283"/>
      <c r="E54" s="319">
        <f>SUM(E43:E53)</f>
        <v>0</v>
      </c>
      <c r="F54" s="114"/>
      <c r="G54" s="319">
        <f>SUM(G43:G53)</f>
        <v>0</v>
      </c>
      <c r="H54" s="319">
        <f>SUM(H43:H53)</f>
        <v>0</v>
      </c>
      <c r="I54" s="319">
        <f>SUM(I43:I53)</f>
        <v>0</v>
      </c>
      <c r="J54" s="251"/>
      <c r="K54" s="319">
        <f t="shared" ref="K54:L54" si="11">SUM(K43:K53)</f>
        <v>0</v>
      </c>
      <c r="L54" s="319">
        <f t="shared" si="11"/>
        <v>0</v>
      </c>
    </row>
    <row r="55" spans="1:12" x14ac:dyDescent="0.25">
      <c r="A55" s="89">
        <v>55</v>
      </c>
      <c r="C55" s="82"/>
      <c r="D55" s="82"/>
      <c r="E55" s="97"/>
      <c r="F55" s="239"/>
      <c r="G55" s="98"/>
      <c r="H55" s="97"/>
      <c r="I55" s="98"/>
      <c r="J55" s="370"/>
    </row>
    <row r="56" spans="1:12" ht="13.5" thickBot="1" x14ac:dyDescent="0.35">
      <c r="A56" s="89">
        <v>56</v>
      </c>
      <c r="C56" s="283" t="s">
        <v>81</v>
      </c>
      <c r="D56" s="283"/>
      <c r="E56" s="322">
        <f t="shared" ref="E56" si="12">+E15+E25+E54+E40</f>
        <v>0</v>
      </c>
      <c r="F56" s="238"/>
      <c r="G56" s="322">
        <f>+G15+G25+G54+G40</f>
        <v>0</v>
      </c>
      <c r="H56" s="322">
        <f t="shared" ref="H56:L56" si="13">+H15+H25+H54+H40</f>
        <v>0</v>
      </c>
      <c r="I56" s="322">
        <f t="shared" si="13"/>
        <v>0</v>
      </c>
      <c r="J56" s="251"/>
      <c r="K56" s="322">
        <f t="shared" si="13"/>
        <v>0</v>
      </c>
      <c r="L56" s="322">
        <f t="shared" si="13"/>
        <v>0</v>
      </c>
    </row>
    <row r="57" spans="1:12" ht="13" thickTop="1" x14ac:dyDescent="0.25">
      <c r="A57" s="89">
        <v>57</v>
      </c>
      <c r="C57" s="82" t="s">
        <v>198</v>
      </c>
      <c r="D57" s="231"/>
      <c r="E57" s="100"/>
      <c r="F57" s="114">
        <f>'IRA-10 Alloc. Current Plant'!F57</f>
        <v>0</v>
      </c>
      <c r="G57" s="101">
        <f>E57*F57</f>
        <v>0</v>
      </c>
      <c r="H57" s="360">
        <v>0</v>
      </c>
      <c r="I57" s="101">
        <f>E57-H57</f>
        <v>0</v>
      </c>
      <c r="J57" s="374">
        <v>0</v>
      </c>
      <c r="K57" s="260">
        <f>I57*J57</f>
        <v>0</v>
      </c>
      <c r="L57" s="260">
        <f>G57*J57</f>
        <v>0</v>
      </c>
    </row>
    <row r="58" spans="1:12" ht="13.5" thickBot="1" x14ac:dyDescent="0.35">
      <c r="A58" s="89">
        <v>58</v>
      </c>
      <c r="C58" s="283" t="s">
        <v>82</v>
      </c>
      <c r="D58" s="283"/>
      <c r="E58" s="322">
        <f>E56+E57</f>
        <v>0</v>
      </c>
      <c r="F58" s="316"/>
      <c r="G58" s="322">
        <f t="shared" ref="G58:L58" si="14">G56+G57</f>
        <v>0</v>
      </c>
      <c r="H58" s="322">
        <f t="shared" si="14"/>
        <v>0</v>
      </c>
      <c r="I58" s="322">
        <f t="shared" si="14"/>
        <v>0</v>
      </c>
      <c r="J58" s="251"/>
      <c r="K58" s="322">
        <f t="shared" si="14"/>
        <v>0</v>
      </c>
      <c r="L58" s="322">
        <f t="shared" si="14"/>
        <v>0</v>
      </c>
    </row>
    <row r="59" spans="1:12" ht="13" thickTop="1" x14ac:dyDescent="0.25">
      <c r="A59" s="89"/>
      <c r="F59" s="237"/>
      <c r="G59" s="81"/>
      <c r="J59" s="370"/>
    </row>
    <row r="60" spans="1:12" x14ac:dyDescent="0.25">
      <c r="A60" s="89"/>
      <c r="F60" s="237"/>
      <c r="G60" s="81"/>
      <c r="J60" s="370"/>
    </row>
    <row r="61" spans="1:12" x14ac:dyDescent="0.25">
      <c r="A61" s="89"/>
      <c r="B61" s="81"/>
      <c r="C61" s="81"/>
      <c r="F61" s="237"/>
      <c r="G61" s="81"/>
      <c r="J61" s="370"/>
    </row>
    <row r="62" spans="1:12" x14ac:dyDescent="0.25">
      <c r="A62" s="89"/>
      <c r="F62" s="237"/>
      <c r="G62" s="81"/>
      <c r="J62" s="370"/>
    </row>
    <row r="63" spans="1:12" x14ac:dyDescent="0.25">
      <c r="A63" s="89"/>
      <c r="F63" s="237"/>
      <c r="G63" s="81"/>
      <c r="J63" s="370"/>
    </row>
    <row r="64" spans="1:12" x14ac:dyDescent="0.25">
      <c r="A64" s="89"/>
      <c r="F64" s="237"/>
      <c r="G64" s="81"/>
      <c r="J64" s="370"/>
    </row>
    <row r="65" spans="3:10" x14ac:dyDescent="0.25">
      <c r="F65" s="237"/>
      <c r="G65" s="81"/>
      <c r="J65" s="370"/>
    </row>
    <row r="66" spans="3:10" x14ac:dyDescent="0.25">
      <c r="F66" s="237"/>
      <c r="G66" s="81"/>
      <c r="J66" s="370"/>
    </row>
    <row r="67" spans="3:10" x14ac:dyDescent="0.25">
      <c r="F67" s="237"/>
      <c r="G67" s="81"/>
      <c r="J67" s="370"/>
    </row>
    <row r="68" spans="3:10" ht="13" x14ac:dyDescent="0.3">
      <c r="C68" s="286"/>
      <c r="F68" s="237"/>
      <c r="G68" s="81"/>
      <c r="J68" s="370"/>
    </row>
    <row r="69" spans="3:10" x14ac:dyDescent="0.25">
      <c r="F69" s="237"/>
      <c r="G69" s="81"/>
      <c r="J69" s="370"/>
    </row>
    <row r="70" spans="3:10" x14ac:dyDescent="0.25">
      <c r="F70" s="237"/>
      <c r="G70" s="81"/>
      <c r="J70" s="370"/>
    </row>
    <row r="71" spans="3:10" x14ac:dyDescent="0.25">
      <c r="F71" s="237"/>
      <c r="G71" s="81"/>
      <c r="J71" s="370"/>
    </row>
    <row r="72" spans="3:10" x14ac:dyDescent="0.25">
      <c r="F72" s="237"/>
      <c r="G72" s="81"/>
      <c r="J72" s="370"/>
    </row>
    <row r="73" spans="3:10" x14ac:dyDescent="0.25">
      <c r="F73" s="237"/>
      <c r="G73" s="81"/>
      <c r="J73" s="370"/>
    </row>
    <row r="74" spans="3:10" x14ac:dyDescent="0.25">
      <c r="F74" s="237"/>
      <c r="G74" s="81"/>
      <c r="J74" s="370"/>
    </row>
    <row r="75" spans="3:10" x14ac:dyDescent="0.25">
      <c r="F75" s="237"/>
      <c r="G75" s="81"/>
      <c r="J75" s="370"/>
    </row>
    <row r="76" spans="3:10" x14ac:dyDescent="0.25">
      <c r="G76" s="81"/>
      <c r="J76" s="370"/>
    </row>
    <row r="77" spans="3:10" x14ac:dyDescent="0.25">
      <c r="G77" s="81"/>
      <c r="J77" s="370"/>
    </row>
    <row r="78" spans="3:10" x14ac:dyDescent="0.25">
      <c r="G78" s="81"/>
      <c r="J78" s="370"/>
    </row>
    <row r="79" spans="3:10" x14ac:dyDescent="0.25">
      <c r="G79" s="81"/>
      <c r="J79" s="370"/>
    </row>
    <row r="80" spans="3:10" x14ac:dyDescent="0.25">
      <c r="G80" s="81"/>
      <c r="J80" s="370"/>
    </row>
    <row r="81" spans="7:10" x14ac:dyDescent="0.25">
      <c r="G81" s="81"/>
      <c r="J81" s="370"/>
    </row>
    <row r="82" spans="7:10" x14ac:dyDescent="0.25">
      <c r="G82" s="81"/>
      <c r="J82" s="370"/>
    </row>
    <row r="83" spans="7:10" x14ac:dyDescent="0.25">
      <c r="G83" s="81"/>
      <c r="J83" s="370"/>
    </row>
    <row r="84" spans="7:10" x14ac:dyDescent="0.25">
      <c r="G84" s="81"/>
      <c r="J84" s="370"/>
    </row>
    <row r="85" spans="7:10" x14ac:dyDescent="0.25">
      <c r="G85" s="81"/>
      <c r="J85" s="370"/>
    </row>
    <row r="86" spans="7:10" x14ac:dyDescent="0.25">
      <c r="G86" s="81"/>
      <c r="J86" s="370"/>
    </row>
    <row r="87" spans="7:10" x14ac:dyDescent="0.25">
      <c r="G87" s="81"/>
      <c r="J87" s="370"/>
    </row>
    <row r="88" spans="7:10" x14ac:dyDescent="0.25">
      <c r="G88" s="81"/>
      <c r="J88" s="370"/>
    </row>
    <row r="89" spans="7:10" x14ac:dyDescent="0.25">
      <c r="G89" s="81"/>
      <c r="J89" s="370"/>
    </row>
    <row r="90" spans="7:10" x14ac:dyDescent="0.25">
      <c r="G90" s="81"/>
      <c r="J90" s="370"/>
    </row>
    <row r="91" spans="7:10" x14ac:dyDescent="0.25">
      <c r="G91" s="81"/>
      <c r="J91" s="370"/>
    </row>
    <row r="92" spans="7:10" x14ac:dyDescent="0.25">
      <c r="G92" s="81"/>
      <c r="J92" s="370"/>
    </row>
    <row r="93" spans="7:10" x14ac:dyDescent="0.25">
      <c r="G93" s="81"/>
      <c r="J93" s="370"/>
    </row>
    <row r="94" spans="7:10" x14ac:dyDescent="0.25">
      <c r="G94" s="81"/>
      <c r="J94" s="370"/>
    </row>
    <row r="95" spans="7:10" x14ac:dyDescent="0.25">
      <c r="G95" s="81"/>
      <c r="J95" s="370"/>
    </row>
    <row r="96" spans="7:10" x14ac:dyDescent="0.25">
      <c r="G96" s="81"/>
      <c r="J96" s="370"/>
    </row>
    <row r="97" spans="7:10" x14ac:dyDescent="0.25">
      <c r="G97" s="81"/>
      <c r="J97" s="370"/>
    </row>
    <row r="98" spans="7:10" x14ac:dyDescent="0.25">
      <c r="G98" s="81"/>
      <c r="J98" s="370"/>
    </row>
    <row r="99" spans="7:10" x14ac:dyDescent="0.25">
      <c r="G99" s="81"/>
      <c r="J99" s="370"/>
    </row>
    <row r="100" spans="7:10" x14ac:dyDescent="0.25">
      <c r="G100" s="81"/>
      <c r="J100" s="370"/>
    </row>
    <row r="101" spans="7:10" x14ac:dyDescent="0.25">
      <c r="G101" s="81"/>
      <c r="J101" s="370"/>
    </row>
    <row r="102" spans="7:10" x14ac:dyDescent="0.25">
      <c r="G102" s="81"/>
      <c r="J102" s="370"/>
    </row>
    <row r="103" spans="7:10" x14ac:dyDescent="0.25">
      <c r="G103" s="81"/>
      <c r="J103" s="370"/>
    </row>
    <row r="104" spans="7:10" x14ac:dyDescent="0.25">
      <c r="G104" s="81"/>
      <c r="J104" s="370"/>
    </row>
    <row r="105" spans="7:10" x14ac:dyDescent="0.25">
      <c r="G105" s="81"/>
    </row>
    <row r="106" spans="7:10" x14ac:dyDescent="0.25">
      <c r="G106" s="81"/>
    </row>
    <row r="107" spans="7:10" x14ac:dyDescent="0.25">
      <c r="G107" s="81"/>
    </row>
    <row r="108" spans="7:10" x14ac:dyDescent="0.25">
      <c r="G108" s="81"/>
    </row>
    <row r="109" spans="7:10" x14ac:dyDescent="0.25">
      <c r="G109" s="81"/>
    </row>
    <row r="110" spans="7:10" x14ac:dyDescent="0.25">
      <c r="G110" s="81"/>
    </row>
    <row r="111" spans="7:10" x14ac:dyDescent="0.25">
      <c r="G111" s="81"/>
    </row>
    <row r="112" spans="7:10" x14ac:dyDescent="0.25">
      <c r="G112" s="81"/>
    </row>
    <row r="113" spans="7:7" x14ac:dyDescent="0.25">
      <c r="G113" s="81"/>
    </row>
  </sheetData>
  <mergeCells count="4">
    <mergeCell ref="A1:L1"/>
    <mergeCell ref="A2:L2"/>
    <mergeCell ref="A3:L3"/>
    <mergeCell ref="A4:L4"/>
  </mergeCells>
  <pageMargins left="0.75" right="0.25" top="1" bottom="1" header="0.5" footer="0.5"/>
  <pageSetup scale="70" fitToHeight="0" orientation="landscape" r:id="rId1"/>
  <headerFooter alignWithMargins="0">
    <oddFooter>&amp;C&amp;A&amp;RPage &amp;P of &amp;N</oddFooter>
  </headerFooter>
  <rowBreaks count="1" manualBreakCount="1">
    <brk id="4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pageSetUpPr fitToPage="1"/>
  </sheetPr>
  <dimension ref="A1:L113"/>
  <sheetViews>
    <sheetView view="pageBreakPreview" topLeftCell="A19"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6" width="14.1796875" style="70" customWidth="1"/>
    <col min="7" max="7" width="14.26953125" style="70" customWidth="1"/>
    <col min="8" max="8" width="13.81640625" style="70" customWidth="1"/>
    <col min="9" max="9" width="14.54296875" style="70" customWidth="1"/>
    <col min="10" max="10" width="10.54296875" style="366" customWidth="1"/>
    <col min="11" max="11" width="9.7265625" style="70" customWidth="1"/>
    <col min="12" max="12" width="13.26953125" style="70" customWidth="1"/>
    <col min="13" max="235" width="9.1796875" style="70"/>
    <col min="236" max="236" width="6" style="70" customWidth="1"/>
    <col min="237" max="237" width="11.26953125" style="70" customWidth="1"/>
    <col min="238" max="238" width="12.54296875" style="70" bestFit="1" customWidth="1"/>
    <col min="239" max="239" width="56.54296875" style="70" customWidth="1"/>
    <col min="240" max="240" width="4.54296875" style="70" customWidth="1"/>
    <col min="241" max="241" width="15.7265625" style="70" customWidth="1"/>
    <col min="242" max="250" width="16.7265625" style="70" customWidth="1"/>
    <col min="251" max="251" width="35.54296875" style="70" bestFit="1" customWidth="1"/>
    <col min="252" max="252" width="16.26953125" style="70" customWidth="1"/>
    <col min="253" max="253" width="15.453125" style="70" customWidth="1"/>
    <col min="254" max="254" width="15.453125" style="70" bestFit="1" customWidth="1"/>
    <col min="255" max="255" width="2.7265625" style="70" customWidth="1"/>
    <col min="256" max="256" width="9.1796875" style="70"/>
    <col min="257" max="257" width="35.453125" style="70" bestFit="1" customWidth="1"/>
    <col min="258" max="258" width="18.26953125" style="70" bestFit="1" customWidth="1"/>
    <col min="259" max="259" width="26.7265625" style="70" bestFit="1" customWidth="1"/>
    <col min="260" max="260" width="17.26953125" style="70" bestFit="1" customWidth="1"/>
    <col min="261" max="261" width="18" style="70" bestFit="1" customWidth="1"/>
    <col min="262" max="262" width="18.26953125" style="70" bestFit="1" customWidth="1"/>
    <col min="263" max="263" width="14.26953125" style="70" bestFit="1" customWidth="1"/>
    <col min="264" max="491" width="9.1796875" style="70"/>
    <col min="492" max="492" width="6" style="70" customWidth="1"/>
    <col min="493" max="493" width="11.26953125" style="70" customWidth="1"/>
    <col min="494" max="494" width="12.54296875" style="70" bestFit="1" customWidth="1"/>
    <col min="495" max="495" width="56.54296875" style="70" customWidth="1"/>
    <col min="496" max="496" width="4.54296875" style="70" customWidth="1"/>
    <col min="497" max="497" width="15.7265625" style="70" customWidth="1"/>
    <col min="498" max="506" width="16.7265625" style="70" customWidth="1"/>
    <col min="507" max="507" width="35.54296875" style="70" bestFit="1" customWidth="1"/>
    <col min="508" max="508" width="16.26953125" style="70" customWidth="1"/>
    <col min="509" max="509" width="15.453125" style="70" customWidth="1"/>
    <col min="510" max="510" width="15.453125" style="70" bestFit="1" customWidth="1"/>
    <col min="511" max="511" width="2.7265625" style="70" customWidth="1"/>
    <col min="512" max="512" width="9.1796875" style="70"/>
    <col min="513" max="513" width="35.453125" style="70" bestFit="1" customWidth="1"/>
    <col min="514" max="514" width="18.26953125" style="70" bestFit="1" customWidth="1"/>
    <col min="515" max="515" width="26.7265625" style="70" bestFit="1" customWidth="1"/>
    <col min="516" max="516" width="17.26953125" style="70" bestFit="1" customWidth="1"/>
    <col min="517" max="517" width="18" style="70" bestFit="1" customWidth="1"/>
    <col min="518" max="518" width="18.26953125" style="70" bestFit="1" customWidth="1"/>
    <col min="519" max="519" width="14.26953125" style="70" bestFit="1" customWidth="1"/>
    <col min="520" max="747" width="9.1796875" style="70"/>
    <col min="748" max="748" width="6" style="70" customWidth="1"/>
    <col min="749" max="749" width="11.26953125" style="70" customWidth="1"/>
    <col min="750" max="750" width="12.54296875" style="70" bestFit="1" customWidth="1"/>
    <col min="751" max="751" width="56.54296875" style="70" customWidth="1"/>
    <col min="752" max="752" width="4.54296875" style="70" customWidth="1"/>
    <col min="753" max="753" width="15.7265625" style="70" customWidth="1"/>
    <col min="754" max="762" width="16.7265625" style="70" customWidth="1"/>
    <col min="763" max="763" width="35.54296875" style="70" bestFit="1" customWidth="1"/>
    <col min="764" max="764" width="16.26953125" style="70" customWidth="1"/>
    <col min="765" max="765" width="15.453125" style="70" customWidth="1"/>
    <col min="766" max="766" width="15.453125" style="70" bestFit="1" customWidth="1"/>
    <col min="767" max="767" width="2.7265625" style="70" customWidth="1"/>
    <col min="768" max="768" width="9.1796875" style="70"/>
    <col min="769" max="769" width="35.453125" style="70" bestFit="1" customWidth="1"/>
    <col min="770" max="770" width="18.26953125" style="70" bestFit="1" customWidth="1"/>
    <col min="771" max="771" width="26.7265625" style="70" bestFit="1" customWidth="1"/>
    <col min="772" max="772" width="17.26953125" style="70" bestFit="1" customWidth="1"/>
    <col min="773" max="773" width="18" style="70" bestFit="1" customWidth="1"/>
    <col min="774" max="774" width="18.26953125" style="70" bestFit="1" customWidth="1"/>
    <col min="775" max="775" width="14.26953125" style="70" bestFit="1" customWidth="1"/>
    <col min="776" max="1003" width="9.1796875" style="70"/>
    <col min="1004" max="1004" width="6" style="70" customWidth="1"/>
    <col min="1005" max="1005" width="11.26953125" style="70" customWidth="1"/>
    <col min="1006" max="1006" width="12.54296875" style="70" bestFit="1" customWidth="1"/>
    <col min="1007" max="1007" width="56.54296875" style="70" customWidth="1"/>
    <col min="1008" max="1008" width="4.54296875" style="70" customWidth="1"/>
    <col min="1009" max="1009" width="15.7265625" style="70" customWidth="1"/>
    <col min="1010" max="1018" width="16.7265625" style="70" customWidth="1"/>
    <col min="1019" max="1019" width="35.54296875" style="70" bestFit="1" customWidth="1"/>
    <col min="1020" max="1020" width="16.26953125" style="70" customWidth="1"/>
    <col min="1021" max="1021" width="15.453125" style="70" customWidth="1"/>
    <col min="1022" max="1022" width="15.453125" style="70" bestFit="1" customWidth="1"/>
    <col min="1023" max="1023" width="2.7265625" style="70" customWidth="1"/>
    <col min="1024" max="1024" width="9.1796875" style="70"/>
    <col min="1025" max="1025" width="35.453125" style="70" bestFit="1" customWidth="1"/>
    <col min="1026" max="1026" width="18.26953125" style="70" bestFit="1" customWidth="1"/>
    <col min="1027" max="1027" width="26.7265625" style="70" bestFit="1" customWidth="1"/>
    <col min="1028" max="1028" width="17.26953125" style="70" bestFit="1" customWidth="1"/>
    <col min="1029" max="1029" width="18" style="70" bestFit="1" customWidth="1"/>
    <col min="1030" max="1030" width="18.26953125" style="70" bestFit="1" customWidth="1"/>
    <col min="1031" max="1031" width="14.26953125" style="70" bestFit="1" customWidth="1"/>
    <col min="1032" max="1259" width="9.1796875" style="70"/>
    <col min="1260" max="1260" width="6" style="70" customWidth="1"/>
    <col min="1261" max="1261" width="11.26953125" style="70" customWidth="1"/>
    <col min="1262" max="1262" width="12.54296875" style="70" bestFit="1" customWidth="1"/>
    <col min="1263" max="1263" width="56.54296875" style="70" customWidth="1"/>
    <col min="1264" max="1264" width="4.54296875" style="70" customWidth="1"/>
    <col min="1265" max="1265" width="15.7265625" style="70" customWidth="1"/>
    <col min="1266" max="1274" width="16.7265625" style="70" customWidth="1"/>
    <col min="1275" max="1275" width="35.54296875" style="70" bestFit="1" customWidth="1"/>
    <col min="1276" max="1276" width="16.26953125" style="70" customWidth="1"/>
    <col min="1277" max="1277" width="15.453125" style="70" customWidth="1"/>
    <col min="1278" max="1278" width="15.453125" style="70" bestFit="1" customWidth="1"/>
    <col min="1279" max="1279" width="2.7265625" style="70" customWidth="1"/>
    <col min="1280" max="1280" width="9.1796875" style="70"/>
    <col min="1281" max="1281" width="35.453125" style="70" bestFit="1" customWidth="1"/>
    <col min="1282" max="1282" width="18.26953125" style="70" bestFit="1" customWidth="1"/>
    <col min="1283" max="1283" width="26.7265625" style="70" bestFit="1" customWidth="1"/>
    <col min="1284" max="1284" width="17.26953125" style="70" bestFit="1" customWidth="1"/>
    <col min="1285" max="1285" width="18" style="70" bestFit="1" customWidth="1"/>
    <col min="1286" max="1286" width="18.26953125" style="70" bestFit="1" customWidth="1"/>
    <col min="1287" max="1287" width="14.26953125" style="70" bestFit="1" customWidth="1"/>
    <col min="1288" max="1515" width="9.1796875" style="70"/>
    <col min="1516" max="1516" width="6" style="70" customWidth="1"/>
    <col min="1517" max="1517" width="11.26953125" style="70" customWidth="1"/>
    <col min="1518" max="1518" width="12.54296875" style="70" bestFit="1" customWidth="1"/>
    <col min="1519" max="1519" width="56.54296875" style="70" customWidth="1"/>
    <col min="1520" max="1520" width="4.54296875" style="70" customWidth="1"/>
    <col min="1521" max="1521" width="15.7265625" style="70" customWidth="1"/>
    <col min="1522" max="1530" width="16.7265625" style="70" customWidth="1"/>
    <col min="1531" max="1531" width="35.54296875" style="70" bestFit="1" customWidth="1"/>
    <col min="1532" max="1532" width="16.26953125" style="70" customWidth="1"/>
    <col min="1533" max="1533" width="15.453125" style="70" customWidth="1"/>
    <col min="1534" max="1534" width="15.453125" style="70" bestFit="1" customWidth="1"/>
    <col min="1535" max="1535" width="2.7265625" style="70" customWidth="1"/>
    <col min="1536" max="1536" width="9.1796875" style="70"/>
    <col min="1537" max="1537" width="35.453125" style="70" bestFit="1" customWidth="1"/>
    <col min="1538" max="1538" width="18.26953125" style="70" bestFit="1" customWidth="1"/>
    <col min="1539" max="1539" width="26.7265625" style="70" bestFit="1" customWidth="1"/>
    <col min="1540" max="1540" width="17.26953125" style="70" bestFit="1" customWidth="1"/>
    <col min="1541" max="1541" width="18" style="70" bestFit="1" customWidth="1"/>
    <col min="1542" max="1542" width="18.26953125" style="70" bestFit="1" customWidth="1"/>
    <col min="1543" max="1543" width="14.26953125" style="70" bestFit="1" customWidth="1"/>
    <col min="1544" max="1771" width="9.1796875" style="70"/>
    <col min="1772" max="1772" width="6" style="70" customWidth="1"/>
    <col min="1773" max="1773" width="11.26953125" style="70" customWidth="1"/>
    <col min="1774" max="1774" width="12.54296875" style="70" bestFit="1" customWidth="1"/>
    <col min="1775" max="1775" width="56.54296875" style="70" customWidth="1"/>
    <col min="1776" max="1776" width="4.54296875" style="70" customWidth="1"/>
    <col min="1777" max="1777" width="15.7265625" style="70" customWidth="1"/>
    <col min="1778" max="1786" width="16.7265625" style="70" customWidth="1"/>
    <col min="1787" max="1787" width="35.54296875" style="70" bestFit="1" customWidth="1"/>
    <col min="1788" max="1788" width="16.26953125" style="70" customWidth="1"/>
    <col min="1789" max="1789" width="15.453125" style="70" customWidth="1"/>
    <col min="1790" max="1790" width="15.453125" style="70" bestFit="1" customWidth="1"/>
    <col min="1791" max="1791" width="2.7265625" style="70" customWidth="1"/>
    <col min="1792" max="1792" width="9.1796875" style="70"/>
    <col min="1793" max="1793" width="35.453125" style="70" bestFit="1" customWidth="1"/>
    <col min="1794" max="1794" width="18.26953125" style="70" bestFit="1" customWidth="1"/>
    <col min="1795" max="1795" width="26.7265625" style="70" bestFit="1" customWidth="1"/>
    <col min="1796" max="1796" width="17.26953125" style="70" bestFit="1" customWidth="1"/>
    <col min="1797" max="1797" width="18" style="70" bestFit="1" customWidth="1"/>
    <col min="1798" max="1798" width="18.26953125" style="70" bestFit="1" customWidth="1"/>
    <col min="1799" max="1799" width="14.26953125" style="70" bestFit="1" customWidth="1"/>
    <col min="1800" max="2027" width="9.1796875" style="70"/>
    <col min="2028" max="2028" width="6" style="70" customWidth="1"/>
    <col min="2029" max="2029" width="11.26953125" style="70" customWidth="1"/>
    <col min="2030" max="2030" width="12.54296875" style="70" bestFit="1" customWidth="1"/>
    <col min="2031" max="2031" width="56.54296875" style="70" customWidth="1"/>
    <col min="2032" max="2032" width="4.54296875" style="70" customWidth="1"/>
    <col min="2033" max="2033" width="15.7265625" style="70" customWidth="1"/>
    <col min="2034" max="2042" width="16.7265625" style="70" customWidth="1"/>
    <col min="2043" max="2043" width="35.54296875" style="70" bestFit="1" customWidth="1"/>
    <col min="2044" max="2044" width="16.26953125" style="70" customWidth="1"/>
    <col min="2045" max="2045" width="15.453125" style="70" customWidth="1"/>
    <col min="2046" max="2046" width="15.453125" style="70" bestFit="1" customWidth="1"/>
    <col min="2047" max="2047" width="2.7265625" style="70" customWidth="1"/>
    <col min="2048" max="2048" width="9.1796875" style="70"/>
    <col min="2049" max="2049" width="35.453125" style="70" bestFit="1" customWidth="1"/>
    <col min="2050" max="2050" width="18.26953125" style="70" bestFit="1" customWidth="1"/>
    <col min="2051" max="2051" width="26.7265625" style="70" bestFit="1" customWidth="1"/>
    <col min="2052" max="2052" width="17.26953125" style="70" bestFit="1" customWidth="1"/>
    <col min="2053" max="2053" width="18" style="70" bestFit="1" customWidth="1"/>
    <col min="2054" max="2054" width="18.26953125" style="70" bestFit="1" customWidth="1"/>
    <col min="2055" max="2055" width="14.26953125" style="70" bestFit="1" customWidth="1"/>
    <col min="2056" max="2283" width="9.1796875" style="70"/>
    <col min="2284" max="2284" width="6" style="70" customWidth="1"/>
    <col min="2285" max="2285" width="11.26953125" style="70" customWidth="1"/>
    <col min="2286" max="2286" width="12.54296875" style="70" bestFit="1" customWidth="1"/>
    <col min="2287" max="2287" width="56.54296875" style="70" customWidth="1"/>
    <col min="2288" max="2288" width="4.54296875" style="70" customWidth="1"/>
    <col min="2289" max="2289" width="15.7265625" style="70" customWidth="1"/>
    <col min="2290" max="2298" width="16.7265625" style="70" customWidth="1"/>
    <col min="2299" max="2299" width="35.54296875" style="70" bestFit="1" customWidth="1"/>
    <col min="2300" max="2300" width="16.26953125" style="70" customWidth="1"/>
    <col min="2301" max="2301" width="15.453125" style="70" customWidth="1"/>
    <col min="2302" max="2302" width="15.453125" style="70" bestFit="1" customWidth="1"/>
    <col min="2303" max="2303" width="2.7265625" style="70" customWidth="1"/>
    <col min="2304" max="2304" width="9.1796875" style="70"/>
    <col min="2305" max="2305" width="35.453125" style="70" bestFit="1" customWidth="1"/>
    <col min="2306" max="2306" width="18.26953125" style="70" bestFit="1" customWidth="1"/>
    <col min="2307" max="2307" width="26.7265625" style="70" bestFit="1" customWidth="1"/>
    <col min="2308" max="2308" width="17.26953125" style="70" bestFit="1" customWidth="1"/>
    <col min="2309" max="2309" width="18" style="70" bestFit="1" customWidth="1"/>
    <col min="2310" max="2310" width="18.26953125" style="70" bestFit="1" customWidth="1"/>
    <col min="2311" max="2311" width="14.26953125" style="70" bestFit="1" customWidth="1"/>
    <col min="2312" max="2539" width="9.1796875" style="70"/>
    <col min="2540" max="2540" width="6" style="70" customWidth="1"/>
    <col min="2541" max="2541" width="11.26953125" style="70" customWidth="1"/>
    <col min="2542" max="2542" width="12.54296875" style="70" bestFit="1" customWidth="1"/>
    <col min="2543" max="2543" width="56.54296875" style="70" customWidth="1"/>
    <col min="2544" max="2544" width="4.54296875" style="70" customWidth="1"/>
    <col min="2545" max="2545" width="15.7265625" style="70" customWidth="1"/>
    <col min="2546" max="2554" width="16.7265625" style="70" customWidth="1"/>
    <col min="2555" max="2555" width="35.54296875" style="70" bestFit="1" customWidth="1"/>
    <col min="2556" max="2556" width="16.26953125" style="70" customWidth="1"/>
    <col min="2557" max="2557" width="15.453125" style="70" customWidth="1"/>
    <col min="2558" max="2558" width="15.453125" style="70" bestFit="1" customWidth="1"/>
    <col min="2559" max="2559" width="2.7265625" style="70" customWidth="1"/>
    <col min="2560" max="2560" width="9.1796875" style="70"/>
    <col min="2561" max="2561" width="35.453125" style="70" bestFit="1" customWidth="1"/>
    <col min="2562" max="2562" width="18.26953125" style="70" bestFit="1" customWidth="1"/>
    <col min="2563" max="2563" width="26.7265625" style="70" bestFit="1" customWidth="1"/>
    <col min="2564" max="2564" width="17.26953125" style="70" bestFit="1" customWidth="1"/>
    <col min="2565" max="2565" width="18" style="70" bestFit="1" customWidth="1"/>
    <col min="2566" max="2566" width="18.26953125" style="70" bestFit="1" customWidth="1"/>
    <col min="2567" max="2567" width="14.26953125" style="70" bestFit="1" customWidth="1"/>
    <col min="2568" max="2795" width="9.1796875" style="70"/>
    <col min="2796" max="2796" width="6" style="70" customWidth="1"/>
    <col min="2797" max="2797" width="11.26953125" style="70" customWidth="1"/>
    <col min="2798" max="2798" width="12.54296875" style="70" bestFit="1" customWidth="1"/>
    <col min="2799" max="2799" width="56.54296875" style="70" customWidth="1"/>
    <col min="2800" max="2800" width="4.54296875" style="70" customWidth="1"/>
    <col min="2801" max="2801" width="15.7265625" style="70" customWidth="1"/>
    <col min="2802" max="2810" width="16.7265625" style="70" customWidth="1"/>
    <col min="2811" max="2811" width="35.54296875" style="70" bestFit="1" customWidth="1"/>
    <col min="2812" max="2812" width="16.26953125" style="70" customWidth="1"/>
    <col min="2813" max="2813" width="15.453125" style="70" customWidth="1"/>
    <col min="2814" max="2814" width="15.453125" style="70" bestFit="1" customWidth="1"/>
    <col min="2815" max="2815" width="2.7265625" style="70" customWidth="1"/>
    <col min="2816" max="2816" width="9.1796875" style="70"/>
    <col min="2817" max="2817" width="35.453125" style="70" bestFit="1" customWidth="1"/>
    <col min="2818" max="2818" width="18.26953125" style="70" bestFit="1" customWidth="1"/>
    <col min="2819" max="2819" width="26.7265625" style="70" bestFit="1" customWidth="1"/>
    <col min="2820" max="2820" width="17.26953125" style="70" bestFit="1" customWidth="1"/>
    <col min="2821" max="2821" width="18" style="70" bestFit="1" customWidth="1"/>
    <col min="2822" max="2822" width="18.26953125" style="70" bestFit="1" customWidth="1"/>
    <col min="2823" max="2823" width="14.26953125" style="70" bestFit="1" customWidth="1"/>
    <col min="2824" max="3051" width="9.1796875" style="70"/>
    <col min="3052" max="3052" width="6" style="70" customWidth="1"/>
    <col min="3053" max="3053" width="11.26953125" style="70" customWidth="1"/>
    <col min="3054" max="3054" width="12.54296875" style="70" bestFit="1" customWidth="1"/>
    <col min="3055" max="3055" width="56.54296875" style="70" customWidth="1"/>
    <col min="3056" max="3056" width="4.54296875" style="70" customWidth="1"/>
    <col min="3057" max="3057" width="15.7265625" style="70" customWidth="1"/>
    <col min="3058" max="3066" width="16.7265625" style="70" customWidth="1"/>
    <col min="3067" max="3067" width="35.54296875" style="70" bestFit="1" customWidth="1"/>
    <col min="3068" max="3068" width="16.26953125" style="70" customWidth="1"/>
    <col min="3069" max="3069" width="15.453125" style="70" customWidth="1"/>
    <col min="3070" max="3070" width="15.453125" style="70" bestFit="1" customWidth="1"/>
    <col min="3071" max="3071" width="2.7265625" style="70" customWidth="1"/>
    <col min="3072" max="3072" width="9.1796875" style="70"/>
    <col min="3073" max="3073" width="35.453125" style="70" bestFit="1" customWidth="1"/>
    <col min="3074" max="3074" width="18.26953125" style="70" bestFit="1" customWidth="1"/>
    <col min="3075" max="3075" width="26.7265625" style="70" bestFit="1" customWidth="1"/>
    <col min="3076" max="3076" width="17.26953125" style="70" bestFit="1" customWidth="1"/>
    <col min="3077" max="3077" width="18" style="70" bestFit="1" customWidth="1"/>
    <col min="3078" max="3078" width="18.26953125" style="70" bestFit="1" customWidth="1"/>
    <col min="3079" max="3079" width="14.26953125" style="70" bestFit="1" customWidth="1"/>
    <col min="3080" max="3307" width="9.1796875" style="70"/>
    <col min="3308" max="3308" width="6" style="70" customWidth="1"/>
    <col min="3309" max="3309" width="11.26953125" style="70" customWidth="1"/>
    <col min="3310" max="3310" width="12.54296875" style="70" bestFit="1" customWidth="1"/>
    <col min="3311" max="3311" width="56.54296875" style="70" customWidth="1"/>
    <col min="3312" max="3312" width="4.54296875" style="70" customWidth="1"/>
    <col min="3313" max="3313" width="15.7265625" style="70" customWidth="1"/>
    <col min="3314" max="3322" width="16.7265625" style="70" customWidth="1"/>
    <col min="3323" max="3323" width="35.54296875" style="70" bestFit="1" customWidth="1"/>
    <col min="3324" max="3324" width="16.26953125" style="70" customWidth="1"/>
    <col min="3325" max="3325" width="15.453125" style="70" customWidth="1"/>
    <col min="3326" max="3326" width="15.453125" style="70" bestFit="1" customWidth="1"/>
    <col min="3327" max="3327" width="2.7265625" style="70" customWidth="1"/>
    <col min="3328" max="3328" width="9.1796875" style="70"/>
    <col min="3329" max="3329" width="35.453125" style="70" bestFit="1" customWidth="1"/>
    <col min="3330" max="3330" width="18.26953125" style="70" bestFit="1" customWidth="1"/>
    <col min="3331" max="3331" width="26.7265625" style="70" bestFit="1" customWidth="1"/>
    <col min="3332" max="3332" width="17.26953125" style="70" bestFit="1" customWidth="1"/>
    <col min="3333" max="3333" width="18" style="70" bestFit="1" customWidth="1"/>
    <col min="3334" max="3334" width="18.26953125" style="70" bestFit="1" customWidth="1"/>
    <col min="3335" max="3335" width="14.26953125" style="70" bestFit="1" customWidth="1"/>
    <col min="3336" max="3563" width="9.1796875" style="70"/>
    <col min="3564" max="3564" width="6" style="70" customWidth="1"/>
    <col min="3565" max="3565" width="11.26953125" style="70" customWidth="1"/>
    <col min="3566" max="3566" width="12.54296875" style="70" bestFit="1" customWidth="1"/>
    <col min="3567" max="3567" width="56.54296875" style="70" customWidth="1"/>
    <col min="3568" max="3568" width="4.54296875" style="70" customWidth="1"/>
    <col min="3569" max="3569" width="15.7265625" style="70" customWidth="1"/>
    <col min="3570" max="3578" width="16.7265625" style="70" customWidth="1"/>
    <col min="3579" max="3579" width="35.54296875" style="70" bestFit="1" customWidth="1"/>
    <col min="3580" max="3580" width="16.26953125" style="70" customWidth="1"/>
    <col min="3581" max="3581" width="15.453125" style="70" customWidth="1"/>
    <col min="3582" max="3582" width="15.453125" style="70" bestFit="1" customWidth="1"/>
    <col min="3583" max="3583" width="2.7265625" style="70" customWidth="1"/>
    <col min="3584" max="3584" width="9.1796875" style="70"/>
    <col min="3585" max="3585" width="35.453125" style="70" bestFit="1" customWidth="1"/>
    <col min="3586" max="3586" width="18.26953125" style="70" bestFit="1" customWidth="1"/>
    <col min="3587" max="3587" width="26.7265625" style="70" bestFit="1" customWidth="1"/>
    <col min="3588" max="3588" width="17.26953125" style="70" bestFit="1" customWidth="1"/>
    <col min="3589" max="3589" width="18" style="70" bestFit="1" customWidth="1"/>
    <col min="3590" max="3590" width="18.26953125" style="70" bestFit="1" customWidth="1"/>
    <col min="3591" max="3591" width="14.26953125" style="70" bestFit="1" customWidth="1"/>
    <col min="3592" max="3819" width="9.1796875" style="70"/>
    <col min="3820" max="3820" width="6" style="70" customWidth="1"/>
    <col min="3821" max="3821" width="11.26953125" style="70" customWidth="1"/>
    <col min="3822" max="3822" width="12.54296875" style="70" bestFit="1" customWidth="1"/>
    <col min="3823" max="3823" width="56.54296875" style="70" customWidth="1"/>
    <col min="3824" max="3824" width="4.54296875" style="70" customWidth="1"/>
    <col min="3825" max="3825" width="15.7265625" style="70" customWidth="1"/>
    <col min="3826" max="3834" width="16.7265625" style="70" customWidth="1"/>
    <col min="3835" max="3835" width="35.54296875" style="70" bestFit="1" customWidth="1"/>
    <col min="3836" max="3836" width="16.26953125" style="70" customWidth="1"/>
    <col min="3837" max="3837" width="15.453125" style="70" customWidth="1"/>
    <col min="3838" max="3838" width="15.453125" style="70" bestFit="1" customWidth="1"/>
    <col min="3839" max="3839" width="2.7265625" style="70" customWidth="1"/>
    <col min="3840" max="3840" width="9.1796875" style="70"/>
    <col min="3841" max="3841" width="35.453125" style="70" bestFit="1" customWidth="1"/>
    <col min="3842" max="3842" width="18.26953125" style="70" bestFit="1" customWidth="1"/>
    <col min="3843" max="3843" width="26.7265625" style="70" bestFit="1" customWidth="1"/>
    <col min="3844" max="3844" width="17.26953125" style="70" bestFit="1" customWidth="1"/>
    <col min="3845" max="3845" width="18" style="70" bestFit="1" customWidth="1"/>
    <col min="3846" max="3846" width="18.26953125" style="70" bestFit="1" customWidth="1"/>
    <col min="3847" max="3847" width="14.26953125" style="70" bestFit="1" customWidth="1"/>
    <col min="3848" max="4075" width="9.1796875" style="70"/>
    <col min="4076" max="4076" width="6" style="70" customWidth="1"/>
    <col min="4077" max="4077" width="11.26953125" style="70" customWidth="1"/>
    <col min="4078" max="4078" width="12.54296875" style="70" bestFit="1" customWidth="1"/>
    <col min="4079" max="4079" width="56.54296875" style="70" customWidth="1"/>
    <col min="4080" max="4080" width="4.54296875" style="70" customWidth="1"/>
    <col min="4081" max="4081" width="15.7265625" style="70" customWidth="1"/>
    <col min="4082" max="4090" width="16.7265625" style="70" customWidth="1"/>
    <col min="4091" max="4091" width="35.54296875" style="70" bestFit="1" customWidth="1"/>
    <col min="4092" max="4092" width="16.26953125" style="70" customWidth="1"/>
    <col min="4093" max="4093" width="15.453125" style="70" customWidth="1"/>
    <col min="4094" max="4094" width="15.453125" style="70" bestFit="1" customWidth="1"/>
    <col min="4095" max="4095" width="2.7265625" style="70" customWidth="1"/>
    <col min="4096" max="4096" width="9.1796875" style="70"/>
    <col min="4097" max="4097" width="35.453125" style="70" bestFit="1" customWidth="1"/>
    <col min="4098" max="4098" width="18.26953125" style="70" bestFit="1" customWidth="1"/>
    <col min="4099" max="4099" width="26.7265625" style="70" bestFit="1" customWidth="1"/>
    <col min="4100" max="4100" width="17.26953125" style="70" bestFit="1" customWidth="1"/>
    <col min="4101" max="4101" width="18" style="70" bestFit="1" customWidth="1"/>
    <col min="4102" max="4102" width="18.26953125" style="70" bestFit="1" customWidth="1"/>
    <col min="4103" max="4103" width="14.26953125" style="70" bestFit="1" customWidth="1"/>
    <col min="4104" max="4331" width="9.1796875" style="70"/>
    <col min="4332" max="4332" width="6" style="70" customWidth="1"/>
    <col min="4333" max="4333" width="11.26953125" style="70" customWidth="1"/>
    <col min="4334" max="4334" width="12.54296875" style="70" bestFit="1" customWidth="1"/>
    <col min="4335" max="4335" width="56.54296875" style="70" customWidth="1"/>
    <col min="4336" max="4336" width="4.54296875" style="70" customWidth="1"/>
    <col min="4337" max="4337" width="15.7265625" style="70" customWidth="1"/>
    <col min="4338" max="4346" width="16.7265625" style="70" customWidth="1"/>
    <col min="4347" max="4347" width="35.54296875" style="70" bestFit="1" customWidth="1"/>
    <col min="4348" max="4348" width="16.26953125" style="70" customWidth="1"/>
    <col min="4349" max="4349" width="15.453125" style="70" customWidth="1"/>
    <col min="4350" max="4350" width="15.453125" style="70" bestFit="1" customWidth="1"/>
    <col min="4351" max="4351" width="2.7265625" style="70" customWidth="1"/>
    <col min="4352" max="4352" width="9.1796875" style="70"/>
    <col min="4353" max="4353" width="35.453125" style="70" bestFit="1" customWidth="1"/>
    <col min="4354" max="4354" width="18.26953125" style="70" bestFit="1" customWidth="1"/>
    <col min="4355" max="4355" width="26.7265625" style="70" bestFit="1" customWidth="1"/>
    <col min="4356" max="4356" width="17.26953125" style="70" bestFit="1" customWidth="1"/>
    <col min="4357" max="4357" width="18" style="70" bestFit="1" customWidth="1"/>
    <col min="4358" max="4358" width="18.26953125" style="70" bestFit="1" customWidth="1"/>
    <col min="4359" max="4359" width="14.26953125" style="70" bestFit="1" customWidth="1"/>
    <col min="4360" max="4587" width="9.1796875" style="70"/>
    <col min="4588" max="4588" width="6" style="70" customWidth="1"/>
    <col min="4589" max="4589" width="11.26953125" style="70" customWidth="1"/>
    <col min="4590" max="4590" width="12.54296875" style="70" bestFit="1" customWidth="1"/>
    <col min="4591" max="4591" width="56.54296875" style="70" customWidth="1"/>
    <col min="4592" max="4592" width="4.54296875" style="70" customWidth="1"/>
    <col min="4593" max="4593" width="15.7265625" style="70" customWidth="1"/>
    <col min="4594" max="4602" width="16.7265625" style="70" customWidth="1"/>
    <col min="4603" max="4603" width="35.54296875" style="70" bestFit="1" customWidth="1"/>
    <col min="4604" max="4604" width="16.26953125" style="70" customWidth="1"/>
    <col min="4605" max="4605" width="15.453125" style="70" customWidth="1"/>
    <col min="4606" max="4606" width="15.453125" style="70" bestFit="1" customWidth="1"/>
    <col min="4607" max="4607" width="2.7265625" style="70" customWidth="1"/>
    <col min="4608" max="4608" width="9.1796875" style="70"/>
    <col min="4609" max="4609" width="35.453125" style="70" bestFit="1" customWidth="1"/>
    <col min="4610" max="4610" width="18.26953125" style="70" bestFit="1" customWidth="1"/>
    <col min="4611" max="4611" width="26.7265625" style="70" bestFit="1" customWidth="1"/>
    <col min="4612" max="4612" width="17.26953125" style="70" bestFit="1" customWidth="1"/>
    <col min="4613" max="4613" width="18" style="70" bestFit="1" customWidth="1"/>
    <col min="4614" max="4614" width="18.26953125" style="70" bestFit="1" customWidth="1"/>
    <col min="4615" max="4615" width="14.26953125" style="70" bestFit="1" customWidth="1"/>
    <col min="4616" max="4843" width="9.1796875" style="70"/>
    <col min="4844" max="4844" width="6" style="70" customWidth="1"/>
    <col min="4845" max="4845" width="11.26953125" style="70" customWidth="1"/>
    <col min="4846" max="4846" width="12.54296875" style="70" bestFit="1" customWidth="1"/>
    <col min="4847" max="4847" width="56.54296875" style="70" customWidth="1"/>
    <col min="4848" max="4848" width="4.54296875" style="70" customWidth="1"/>
    <col min="4849" max="4849" width="15.7265625" style="70" customWidth="1"/>
    <col min="4850" max="4858" width="16.7265625" style="70" customWidth="1"/>
    <col min="4859" max="4859" width="35.54296875" style="70" bestFit="1" customWidth="1"/>
    <col min="4860" max="4860" width="16.26953125" style="70" customWidth="1"/>
    <col min="4861" max="4861" width="15.453125" style="70" customWidth="1"/>
    <col min="4862" max="4862" width="15.453125" style="70" bestFit="1" customWidth="1"/>
    <col min="4863" max="4863" width="2.7265625" style="70" customWidth="1"/>
    <col min="4864" max="4864" width="9.1796875" style="70"/>
    <col min="4865" max="4865" width="35.453125" style="70" bestFit="1" customWidth="1"/>
    <col min="4866" max="4866" width="18.26953125" style="70" bestFit="1" customWidth="1"/>
    <col min="4867" max="4867" width="26.7265625" style="70" bestFit="1" customWidth="1"/>
    <col min="4868" max="4868" width="17.26953125" style="70" bestFit="1" customWidth="1"/>
    <col min="4869" max="4869" width="18" style="70" bestFit="1" customWidth="1"/>
    <col min="4870" max="4870" width="18.26953125" style="70" bestFit="1" customWidth="1"/>
    <col min="4871" max="4871" width="14.26953125" style="70" bestFit="1" customWidth="1"/>
    <col min="4872" max="5099" width="9.1796875" style="70"/>
    <col min="5100" max="5100" width="6" style="70" customWidth="1"/>
    <col min="5101" max="5101" width="11.26953125" style="70" customWidth="1"/>
    <col min="5102" max="5102" width="12.54296875" style="70" bestFit="1" customWidth="1"/>
    <col min="5103" max="5103" width="56.54296875" style="70" customWidth="1"/>
    <col min="5104" max="5104" width="4.54296875" style="70" customWidth="1"/>
    <col min="5105" max="5105" width="15.7265625" style="70" customWidth="1"/>
    <col min="5106" max="5114" width="16.7265625" style="70" customWidth="1"/>
    <col min="5115" max="5115" width="35.54296875" style="70" bestFit="1" customWidth="1"/>
    <col min="5116" max="5116" width="16.26953125" style="70" customWidth="1"/>
    <col min="5117" max="5117" width="15.453125" style="70" customWidth="1"/>
    <col min="5118" max="5118" width="15.453125" style="70" bestFit="1" customWidth="1"/>
    <col min="5119" max="5119" width="2.7265625" style="70" customWidth="1"/>
    <col min="5120" max="5120" width="9.1796875" style="70"/>
    <col min="5121" max="5121" width="35.453125" style="70" bestFit="1" customWidth="1"/>
    <col min="5122" max="5122" width="18.26953125" style="70" bestFit="1" customWidth="1"/>
    <col min="5123" max="5123" width="26.7265625" style="70" bestFit="1" customWidth="1"/>
    <col min="5124" max="5124" width="17.26953125" style="70" bestFit="1" customWidth="1"/>
    <col min="5125" max="5125" width="18" style="70" bestFit="1" customWidth="1"/>
    <col min="5126" max="5126" width="18.26953125" style="70" bestFit="1" customWidth="1"/>
    <col min="5127" max="5127" width="14.26953125" style="70" bestFit="1" customWidth="1"/>
    <col min="5128" max="5355" width="9.1796875" style="70"/>
    <col min="5356" max="5356" width="6" style="70" customWidth="1"/>
    <col min="5357" max="5357" width="11.26953125" style="70" customWidth="1"/>
    <col min="5358" max="5358" width="12.54296875" style="70" bestFit="1" customWidth="1"/>
    <col min="5359" max="5359" width="56.54296875" style="70" customWidth="1"/>
    <col min="5360" max="5360" width="4.54296875" style="70" customWidth="1"/>
    <col min="5361" max="5361" width="15.7265625" style="70" customWidth="1"/>
    <col min="5362" max="5370" width="16.7265625" style="70" customWidth="1"/>
    <col min="5371" max="5371" width="35.54296875" style="70" bestFit="1" customWidth="1"/>
    <col min="5372" max="5372" width="16.26953125" style="70" customWidth="1"/>
    <col min="5373" max="5373" width="15.453125" style="70" customWidth="1"/>
    <col min="5374" max="5374" width="15.453125" style="70" bestFit="1" customWidth="1"/>
    <col min="5375" max="5375" width="2.7265625" style="70" customWidth="1"/>
    <col min="5376" max="5376" width="9.1796875" style="70"/>
    <col min="5377" max="5377" width="35.453125" style="70" bestFit="1" customWidth="1"/>
    <col min="5378" max="5378" width="18.26953125" style="70" bestFit="1" customWidth="1"/>
    <col min="5379" max="5379" width="26.7265625" style="70" bestFit="1" customWidth="1"/>
    <col min="5380" max="5380" width="17.26953125" style="70" bestFit="1" customWidth="1"/>
    <col min="5381" max="5381" width="18" style="70" bestFit="1" customWidth="1"/>
    <col min="5382" max="5382" width="18.26953125" style="70" bestFit="1" customWidth="1"/>
    <col min="5383" max="5383" width="14.26953125" style="70" bestFit="1" customWidth="1"/>
    <col min="5384" max="5611" width="9.1796875" style="70"/>
    <col min="5612" max="5612" width="6" style="70" customWidth="1"/>
    <col min="5613" max="5613" width="11.26953125" style="70" customWidth="1"/>
    <col min="5614" max="5614" width="12.54296875" style="70" bestFit="1" customWidth="1"/>
    <col min="5615" max="5615" width="56.54296875" style="70" customWidth="1"/>
    <col min="5616" max="5616" width="4.54296875" style="70" customWidth="1"/>
    <col min="5617" max="5617" width="15.7265625" style="70" customWidth="1"/>
    <col min="5618" max="5626" width="16.7265625" style="70" customWidth="1"/>
    <col min="5627" max="5627" width="35.54296875" style="70" bestFit="1" customWidth="1"/>
    <col min="5628" max="5628" width="16.26953125" style="70" customWidth="1"/>
    <col min="5629" max="5629" width="15.453125" style="70" customWidth="1"/>
    <col min="5630" max="5630" width="15.453125" style="70" bestFit="1" customWidth="1"/>
    <col min="5631" max="5631" width="2.7265625" style="70" customWidth="1"/>
    <col min="5632" max="5632" width="9.1796875" style="70"/>
    <col min="5633" max="5633" width="35.453125" style="70" bestFit="1" customWidth="1"/>
    <col min="5634" max="5634" width="18.26953125" style="70" bestFit="1" customWidth="1"/>
    <col min="5635" max="5635" width="26.7265625" style="70" bestFit="1" customWidth="1"/>
    <col min="5636" max="5636" width="17.26953125" style="70" bestFit="1" customWidth="1"/>
    <col min="5637" max="5637" width="18" style="70" bestFit="1" customWidth="1"/>
    <col min="5638" max="5638" width="18.26953125" style="70" bestFit="1" customWidth="1"/>
    <col min="5639" max="5639" width="14.26953125" style="70" bestFit="1" customWidth="1"/>
    <col min="5640" max="5867" width="9.1796875" style="70"/>
    <col min="5868" max="5868" width="6" style="70" customWidth="1"/>
    <col min="5869" max="5869" width="11.26953125" style="70" customWidth="1"/>
    <col min="5870" max="5870" width="12.54296875" style="70" bestFit="1" customWidth="1"/>
    <col min="5871" max="5871" width="56.54296875" style="70" customWidth="1"/>
    <col min="5872" max="5872" width="4.54296875" style="70" customWidth="1"/>
    <col min="5873" max="5873" width="15.7265625" style="70" customWidth="1"/>
    <col min="5874" max="5882" width="16.7265625" style="70" customWidth="1"/>
    <col min="5883" max="5883" width="35.54296875" style="70" bestFit="1" customWidth="1"/>
    <col min="5884" max="5884" width="16.26953125" style="70" customWidth="1"/>
    <col min="5885" max="5885" width="15.453125" style="70" customWidth="1"/>
    <col min="5886" max="5886" width="15.453125" style="70" bestFit="1" customWidth="1"/>
    <col min="5887" max="5887" width="2.7265625" style="70" customWidth="1"/>
    <col min="5888" max="5888" width="9.1796875" style="70"/>
    <col min="5889" max="5889" width="35.453125" style="70" bestFit="1" customWidth="1"/>
    <col min="5890" max="5890" width="18.26953125" style="70" bestFit="1" customWidth="1"/>
    <col min="5891" max="5891" width="26.7265625" style="70" bestFit="1" customWidth="1"/>
    <col min="5892" max="5892" width="17.26953125" style="70" bestFit="1" customWidth="1"/>
    <col min="5893" max="5893" width="18" style="70" bestFit="1" customWidth="1"/>
    <col min="5894" max="5894" width="18.26953125" style="70" bestFit="1" customWidth="1"/>
    <col min="5895" max="5895" width="14.26953125" style="70" bestFit="1" customWidth="1"/>
    <col min="5896" max="6123" width="9.1796875" style="70"/>
    <col min="6124" max="6124" width="6" style="70" customWidth="1"/>
    <col min="6125" max="6125" width="11.26953125" style="70" customWidth="1"/>
    <col min="6126" max="6126" width="12.54296875" style="70" bestFit="1" customWidth="1"/>
    <col min="6127" max="6127" width="56.54296875" style="70" customWidth="1"/>
    <col min="6128" max="6128" width="4.54296875" style="70" customWidth="1"/>
    <col min="6129" max="6129" width="15.7265625" style="70" customWidth="1"/>
    <col min="6130" max="6138" width="16.7265625" style="70" customWidth="1"/>
    <col min="6139" max="6139" width="35.54296875" style="70" bestFit="1" customWidth="1"/>
    <col min="6140" max="6140" width="16.26953125" style="70" customWidth="1"/>
    <col min="6141" max="6141" width="15.453125" style="70" customWidth="1"/>
    <col min="6142" max="6142" width="15.453125" style="70" bestFit="1" customWidth="1"/>
    <col min="6143" max="6143" width="2.7265625" style="70" customWidth="1"/>
    <col min="6144" max="6144" width="9.1796875" style="70"/>
    <col min="6145" max="6145" width="35.453125" style="70" bestFit="1" customWidth="1"/>
    <col min="6146" max="6146" width="18.26953125" style="70" bestFit="1" customWidth="1"/>
    <col min="6147" max="6147" width="26.7265625" style="70" bestFit="1" customWidth="1"/>
    <col min="6148" max="6148" width="17.26953125" style="70" bestFit="1" customWidth="1"/>
    <col min="6149" max="6149" width="18" style="70" bestFit="1" customWidth="1"/>
    <col min="6150" max="6150" width="18.26953125" style="70" bestFit="1" customWidth="1"/>
    <col min="6151" max="6151" width="14.26953125" style="70" bestFit="1" customWidth="1"/>
    <col min="6152" max="6379" width="9.1796875" style="70"/>
    <col min="6380" max="6380" width="6" style="70" customWidth="1"/>
    <col min="6381" max="6381" width="11.26953125" style="70" customWidth="1"/>
    <col min="6382" max="6382" width="12.54296875" style="70" bestFit="1" customWidth="1"/>
    <col min="6383" max="6383" width="56.54296875" style="70" customWidth="1"/>
    <col min="6384" max="6384" width="4.54296875" style="70" customWidth="1"/>
    <col min="6385" max="6385" width="15.7265625" style="70" customWidth="1"/>
    <col min="6386" max="6394" width="16.7265625" style="70" customWidth="1"/>
    <col min="6395" max="6395" width="35.54296875" style="70" bestFit="1" customWidth="1"/>
    <col min="6396" max="6396" width="16.26953125" style="70" customWidth="1"/>
    <col min="6397" max="6397" width="15.453125" style="70" customWidth="1"/>
    <col min="6398" max="6398" width="15.453125" style="70" bestFit="1" customWidth="1"/>
    <col min="6399" max="6399" width="2.7265625" style="70" customWidth="1"/>
    <col min="6400" max="6400" width="9.1796875" style="70"/>
    <col min="6401" max="6401" width="35.453125" style="70" bestFit="1" customWidth="1"/>
    <col min="6402" max="6402" width="18.26953125" style="70" bestFit="1" customWidth="1"/>
    <col min="6403" max="6403" width="26.7265625" style="70" bestFit="1" customWidth="1"/>
    <col min="6404" max="6404" width="17.26953125" style="70" bestFit="1" customWidth="1"/>
    <col min="6405" max="6405" width="18" style="70" bestFit="1" customWidth="1"/>
    <col min="6406" max="6406" width="18.26953125" style="70" bestFit="1" customWidth="1"/>
    <col min="6407" max="6407" width="14.26953125" style="70" bestFit="1" customWidth="1"/>
    <col min="6408" max="6635" width="9.1796875" style="70"/>
    <col min="6636" max="6636" width="6" style="70" customWidth="1"/>
    <col min="6637" max="6637" width="11.26953125" style="70" customWidth="1"/>
    <col min="6638" max="6638" width="12.54296875" style="70" bestFit="1" customWidth="1"/>
    <col min="6639" max="6639" width="56.54296875" style="70" customWidth="1"/>
    <col min="6640" max="6640" width="4.54296875" style="70" customWidth="1"/>
    <col min="6641" max="6641" width="15.7265625" style="70" customWidth="1"/>
    <col min="6642" max="6650" width="16.7265625" style="70" customWidth="1"/>
    <col min="6651" max="6651" width="35.54296875" style="70" bestFit="1" customWidth="1"/>
    <col min="6652" max="6652" width="16.26953125" style="70" customWidth="1"/>
    <col min="6653" max="6653" width="15.453125" style="70" customWidth="1"/>
    <col min="6654" max="6654" width="15.453125" style="70" bestFit="1" customWidth="1"/>
    <col min="6655" max="6655" width="2.7265625" style="70" customWidth="1"/>
    <col min="6656" max="6656" width="9.1796875" style="70"/>
    <col min="6657" max="6657" width="35.453125" style="70" bestFit="1" customWidth="1"/>
    <col min="6658" max="6658" width="18.26953125" style="70" bestFit="1" customWidth="1"/>
    <col min="6659" max="6659" width="26.7265625" style="70" bestFit="1" customWidth="1"/>
    <col min="6660" max="6660" width="17.26953125" style="70" bestFit="1" customWidth="1"/>
    <col min="6661" max="6661" width="18" style="70" bestFit="1" customWidth="1"/>
    <col min="6662" max="6662" width="18.26953125" style="70" bestFit="1" customWidth="1"/>
    <col min="6663" max="6663" width="14.26953125" style="70" bestFit="1" customWidth="1"/>
    <col min="6664" max="6891" width="9.1796875" style="70"/>
    <col min="6892" max="6892" width="6" style="70" customWidth="1"/>
    <col min="6893" max="6893" width="11.26953125" style="70" customWidth="1"/>
    <col min="6894" max="6894" width="12.54296875" style="70" bestFit="1" customWidth="1"/>
    <col min="6895" max="6895" width="56.54296875" style="70" customWidth="1"/>
    <col min="6896" max="6896" width="4.54296875" style="70" customWidth="1"/>
    <col min="6897" max="6897" width="15.7265625" style="70" customWidth="1"/>
    <col min="6898" max="6906" width="16.7265625" style="70" customWidth="1"/>
    <col min="6907" max="6907" width="35.54296875" style="70" bestFit="1" customWidth="1"/>
    <col min="6908" max="6908" width="16.26953125" style="70" customWidth="1"/>
    <col min="6909" max="6909" width="15.453125" style="70" customWidth="1"/>
    <col min="6910" max="6910" width="15.453125" style="70" bestFit="1" customWidth="1"/>
    <col min="6911" max="6911" width="2.7265625" style="70" customWidth="1"/>
    <col min="6912" max="6912" width="9.1796875" style="70"/>
    <col min="6913" max="6913" width="35.453125" style="70" bestFit="1" customWidth="1"/>
    <col min="6914" max="6914" width="18.26953125" style="70" bestFit="1" customWidth="1"/>
    <col min="6915" max="6915" width="26.7265625" style="70" bestFit="1" customWidth="1"/>
    <col min="6916" max="6916" width="17.26953125" style="70" bestFit="1" customWidth="1"/>
    <col min="6917" max="6917" width="18" style="70" bestFit="1" customWidth="1"/>
    <col min="6918" max="6918" width="18.26953125" style="70" bestFit="1" customWidth="1"/>
    <col min="6919" max="6919" width="14.26953125" style="70" bestFit="1" customWidth="1"/>
    <col min="6920" max="7147" width="9.1796875" style="70"/>
    <col min="7148" max="7148" width="6" style="70" customWidth="1"/>
    <col min="7149" max="7149" width="11.26953125" style="70" customWidth="1"/>
    <col min="7150" max="7150" width="12.54296875" style="70" bestFit="1" customWidth="1"/>
    <col min="7151" max="7151" width="56.54296875" style="70" customWidth="1"/>
    <col min="7152" max="7152" width="4.54296875" style="70" customWidth="1"/>
    <col min="7153" max="7153" width="15.7265625" style="70" customWidth="1"/>
    <col min="7154" max="7162" width="16.7265625" style="70" customWidth="1"/>
    <col min="7163" max="7163" width="35.54296875" style="70" bestFit="1" customWidth="1"/>
    <col min="7164" max="7164" width="16.26953125" style="70" customWidth="1"/>
    <col min="7165" max="7165" width="15.453125" style="70" customWidth="1"/>
    <col min="7166" max="7166" width="15.453125" style="70" bestFit="1" customWidth="1"/>
    <col min="7167" max="7167" width="2.7265625" style="70" customWidth="1"/>
    <col min="7168" max="7168" width="9.1796875" style="70"/>
    <col min="7169" max="7169" width="35.453125" style="70" bestFit="1" customWidth="1"/>
    <col min="7170" max="7170" width="18.26953125" style="70" bestFit="1" customWidth="1"/>
    <col min="7171" max="7171" width="26.7265625" style="70" bestFit="1" customWidth="1"/>
    <col min="7172" max="7172" width="17.26953125" style="70" bestFit="1" customWidth="1"/>
    <col min="7173" max="7173" width="18" style="70" bestFit="1" customWidth="1"/>
    <col min="7174" max="7174" width="18.26953125" style="70" bestFit="1" customWidth="1"/>
    <col min="7175" max="7175" width="14.26953125" style="70" bestFit="1" customWidth="1"/>
    <col min="7176" max="7403" width="9.1796875" style="70"/>
    <col min="7404" max="7404" width="6" style="70" customWidth="1"/>
    <col min="7405" max="7405" width="11.26953125" style="70" customWidth="1"/>
    <col min="7406" max="7406" width="12.54296875" style="70" bestFit="1" customWidth="1"/>
    <col min="7407" max="7407" width="56.54296875" style="70" customWidth="1"/>
    <col min="7408" max="7408" width="4.54296875" style="70" customWidth="1"/>
    <col min="7409" max="7409" width="15.7265625" style="70" customWidth="1"/>
    <col min="7410" max="7418" width="16.7265625" style="70" customWidth="1"/>
    <col min="7419" max="7419" width="35.54296875" style="70" bestFit="1" customWidth="1"/>
    <col min="7420" max="7420" width="16.26953125" style="70" customWidth="1"/>
    <col min="7421" max="7421" width="15.453125" style="70" customWidth="1"/>
    <col min="7422" max="7422" width="15.453125" style="70" bestFit="1" customWidth="1"/>
    <col min="7423" max="7423" width="2.7265625" style="70" customWidth="1"/>
    <col min="7424" max="7424" width="9.1796875" style="70"/>
    <col min="7425" max="7425" width="35.453125" style="70" bestFit="1" customWidth="1"/>
    <col min="7426" max="7426" width="18.26953125" style="70" bestFit="1" customWidth="1"/>
    <col min="7427" max="7427" width="26.7265625" style="70" bestFit="1" customWidth="1"/>
    <col min="7428" max="7428" width="17.26953125" style="70" bestFit="1" customWidth="1"/>
    <col min="7429" max="7429" width="18" style="70" bestFit="1" customWidth="1"/>
    <col min="7430" max="7430" width="18.26953125" style="70" bestFit="1" customWidth="1"/>
    <col min="7431" max="7431" width="14.26953125" style="70" bestFit="1" customWidth="1"/>
    <col min="7432" max="7659" width="9.1796875" style="70"/>
    <col min="7660" max="7660" width="6" style="70" customWidth="1"/>
    <col min="7661" max="7661" width="11.26953125" style="70" customWidth="1"/>
    <col min="7662" max="7662" width="12.54296875" style="70" bestFit="1" customWidth="1"/>
    <col min="7663" max="7663" width="56.54296875" style="70" customWidth="1"/>
    <col min="7664" max="7664" width="4.54296875" style="70" customWidth="1"/>
    <col min="7665" max="7665" width="15.7265625" style="70" customWidth="1"/>
    <col min="7666" max="7674" width="16.7265625" style="70" customWidth="1"/>
    <col min="7675" max="7675" width="35.54296875" style="70" bestFit="1" customWidth="1"/>
    <col min="7676" max="7676" width="16.26953125" style="70" customWidth="1"/>
    <col min="7677" max="7677" width="15.453125" style="70" customWidth="1"/>
    <col min="7678" max="7678" width="15.453125" style="70" bestFit="1" customWidth="1"/>
    <col min="7679" max="7679" width="2.7265625" style="70" customWidth="1"/>
    <col min="7680" max="7680" width="9.1796875" style="70"/>
    <col min="7681" max="7681" width="35.453125" style="70" bestFit="1" customWidth="1"/>
    <col min="7682" max="7682" width="18.26953125" style="70" bestFit="1" customWidth="1"/>
    <col min="7683" max="7683" width="26.7265625" style="70" bestFit="1" customWidth="1"/>
    <col min="7684" max="7684" width="17.26953125" style="70" bestFit="1" customWidth="1"/>
    <col min="7685" max="7685" width="18" style="70" bestFit="1" customWidth="1"/>
    <col min="7686" max="7686" width="18.26953125" style="70" bestFit="1" customWidth="1"/>
    <col min="7687" max="7687" width="14.26953125" style="70" bestFit="1" customWidth="1"/>
    <col min="7688" max="7915" width="9.1796875" style="70"/>
    <col min="7916" max="7916" width="6" style="70" customWidth="1"/>
    <col min="7917" max="7917" width="11.26953125" style="70" customWidth="1"/>
    <col min="7918" max="7918" width="12.54296875" style="70" bestFit="1" customWidth="1"/>
    <col min="7919" max="7919" width="56.54296875" style="70" customWidth="1"/>
    <col min="7920" max="7920" width="4.54296875" style="70" customWidth="1"/>
    <col min="7921" max="7921" width="15.7265625" style="70" customWidth="1"/>
    <col min="7922" max="7930" width="16.7265625" style="70" customWidth="1"/>
    <col min="7931" max="7931" width="35.54296875" style="70" bestFit="1" customWidth="1"/>
    <col min="7932" max="7932" width="16.26953125" style="70" customWidth="1"/>
    <col min="7933" max="7933" width="15.453125" style="70" customWidth="1"/>
    <col min="7934" max="7934" width="15.453125" style="70" bestFit="1" customWidth="1"/>
    <col min="7935" max="7935" width="2.7265625" style="70" customWidth="1"/>
    <col min="7936" max="7936" width="9.1796875" style="70"/>
    <col min="7937" max="7937" width="35.453125" style="70" bestFit="1" customWidth="1"/>
    <col min="7938" max="7938" width="18.26953125" style="70" bestFit="1" customWidth="1"/>
    <col min="7939" max="7939" width="26.7265625" style="70" bestFit="1" customWidth="1"/>
    <col min="7940" max="7940" width="17.26953125" style="70" bestFit="1" customWidth="1"/>
    <col min="7941" max="7941" width="18" style="70" bestFit="1" customWidth="1"/>
    <col min="7942" max="7942" width="18.26953125" style="70" bestFit="1" customWidth="1"/>
    <col min="7943" max="7943" width="14.26953125" style="70" bestFit="1" customWidth="1"/>
    <col min="7944" max="8171" width="9.1796875" style="70"/>
    <col min="8172" max="8172" width="6" style="70" customWidth="1"/>
    <col min="8173" max="8173" width="11.26953125" style="70" customWidth="1"/>
    <col min="8174" max="8174" width="12.54296875" style="70" bestFit="1" customWidth="1"/>
    <col min="8175" max="8175" width="56.54296875" style="70" customWidth="1"/>
    <col min="8176" max="8176" width="4.54296875" style="70" customWidth="1"/>
    <col min="8177" max="8177" width="15.7265625" style="70" customWidth="1"/>
    <col min="8178" max="8186" width="16.7265625" style="70" customWidth="1"/>
    <col min="8187" max="8187" width="35.54296875" style="70" bestFit="1" customWidth="1"/>
    <col min="8188" max="8188" width="16.26953125" style="70" customWidth="1"/>
    <col min="8189" max="8189" width="15.453125" style="70" customWidth="1"/>
    <col min="8190" max="8190" width="15.453125" style="70" bestFit="1" customWidth="1"/>
    <col min="8191" max="8191" width="2.7265625" style="70" customWidth="1"/>
    <col min="8192" max="8192" width="9.1796875" style="70"/>
    <col min="8193" max="8193" width="35.453125" style="70" bestFit="1" customWidth="1"/>
    <col min="8194" max="8194" width="18.26953125" style="70" bestFit="1" customWidth="1"/>
    <col min="8195" max="8195" width="26.7265625" style="70" bestFit="1" customWidth="1"/>
    <col min="8196" max="8196" width="17.26953125" style="70" bestFit="1" customWidth="1"/>
    <col min="8197" max="8197" width="18" style="70" bestFit="1" customWidth="1"/>
    <col min="8198" max="8198" width="18.26953125" style="70" bestFit="1" customWidth="1"/>
    <col min="8199" max="8199" width="14.26953125" style="70" bestFit="1" customWidth="1"/>
    <col min="8200" max="8427" width="9.1796875" style="70"/>
    <col min="8428" max="8428" width="6" style="70" customWidth="1"/>
    <col min="8429" max="8429" width="11.26953125" style="70" customWidth="1"/>
    <col min="8430" max="8430" width="12.54296875" style="70" bestFit="1" customWidth="1"/>
    <col min="8431" max="8431" width="56.54296875" style="70" customWidth="1"/>
    <col min="8432" max="8432" width="4.54296875" style="70" customWidth="1"/>
    <col min="8433" max="8433" width="15.7265625" style="70" customWidth="1"/>
    <col min="8434" max="8442" width="16.7265625" style="70" customWidth="1"/>
    <col min="8443" max="8443" width="35.54296875" style="70" bestFit="1" customWidth="1"/>
    <col min="8444" max="8444" width="16.26953125" style="70" customWidth="1"/>
    <col min="8445" max="8445" width="15.453125" style="70" customWidth="1"/>
    <col min="8446" max="8446" width="15.453125" style="70" bestFit="1" customWidth="1"/>
    <col min="8447" max="8447" width="2.7265625" style="70" customWidth="1"/>
    <col min="8448" max="8448" width="9.1796875" style="70"/>
    <col min="8449" max="8449" width="35.453125" style="70" bestFit="1" customWidth="1"/>
    <col min="8450" max="8450" width="18.26953125" style="70" bestFit="1" customWidth="1"/>
    <col min="8451" max="8451" width="26.7265625" style="70" bestFit="1" customWidth="1"/>
    <col min="8452" max="8452" width="17.26953125" style="70" bestFit="1" customWidth="1"/>
    <col min="8453" max="8453" width="18" style="70" bestFit="1" customWidth="1"/>
    <col min="8454" max="8454" width="18.26953125" style="70" bestFit="1" customWidth="1"/>
    <col min="8455" max="8455" width="14.26953125" style="70" bestFit="1" customWidth="1"/>
    <col min="8456" max="8683" width="9.1796875" style="70"/>
    <col min="8684" max="8684" width="6" style="70" customWidth="1"/>
    <col min="8685" max="8685" width="11.26953125" style="70" customWidth="1"/>
    <col min="8686" max="8686" width="12.54296875" style="70" bestFit="1" customWidth="1"/>
    <col min="8687" max="8687" width="56.54296875" style="70" customWidth="1"/>
    <col min="8688" max="8688" width="4.54296875" style="70" customWidth="1"/>
    <col min="8689" max="8689" width="15.7265625" style="70" customWidth="1"/>
    <col min="8690" max="8698" width="16.7265625" style="70" customWidth="1"/>
    <col min="8699" max="8699" width="35.54296875" style="70" bestFit="1" customWidth="1"/>
    <col min="8700" max="8700" width="16.26953125" style="70" customWidth="1"/>
    <col min="8701" max="8701" width="15.453125" style="70" customWidth="1"/>
    <col min="8702" max="8702" width="15.453125" style="70" bestFit="1" customWidth="1"/>
    <col min="8703" max="8703" width="2.7265625" style="70" customWidth="1"/>
    <col min="8704" max="8704" width="9.1796875" style="70"/>
    <col min="8705" max="8705" width="35.453125" style="70" bestFit="1" customWidth="1"/>
    <col min="8706" max="8706" width="18.26953125" style="70" bestFit="1" customWidth="1"/>
    <col min="8707" max="8707" width="26.7265625" style="70" bestFit="1" customWidth="1"/>
    <col min="8708" max="8708" width="17.26953125" style="70" bestFit="1" customWidth="1"/>
    <col min="8709" max="8709" width="18" style="70" bestFit="1" customWidth="1"/>
    <col min="8710" max="8710" width="18.26953125" style="70" bestFit="1" customWidth="1"/>
    <col min="8711" max="8711" width="14.26953125" style="70" bestFit="1" customWidth="1"/>
    <col min="8712" max="8939" width="9.1796875" style="70"/>
    <col min="8940" max="8940" width="6" style="70" customWidth="1"/>
    <col min="8941" max="8941" width="11.26953125" style="70" customWidth="1"/>
    <col min="8942" max="8942" width="12.54296875" style="70" bestFit="1" customWidth="1"/>
    <col min="8943" max="8943" width="56.54296875" style="70" customWidth="1"/>
    <col min="8944" max="8944" width="4.54296875" style="70" customWidth="1"/>
    <col min="8945" max="8945" width="15.7265625" style="70" customWidth="1"/>
    <col min="8946" max="8954" width="16.7265625" style="70" customWidth="1"/>
    <col min="8955" max="8955" width="35.54296875" style="70" bestFit="1" customWidth="1"/>
    <col min="8956" max="8956" width="16.26953125" style="70" customWidth="1"/>
    <col min="8957" max="8957" width="15.453125" style="70" customWidth="1"/>
    <col min="8958" max="8958" width="15.453125" style="70" bestFit="1" customWidth="1"/>
    <col min="8959" max="8959" width="2.7265625" style="70" customWidth="1"/>
    <col min="8960" max="8960" width="9.1796875" style="70"/>
    <col min="8961" max="8961" width="35.453125" style="70" bestFit="1" customWidth="1"/>
    <col min="8962" max="8962" width="18.26953125" style="70" bestFit="1" customWidth="1"/>
    <col min="8963" max="8963" width="26.7265625" style="70" bestFit="1" customWidth="1"/>
    <col min="8964" max="8964" width="17.26953125" style="70" bestFit="1" customWidth="1"/>
    <col min="8965" max="8965" width="18" style="70" bestFit="1" customWidth="1"/>
    <col min="8966" max="8966" width="18.26953125" style="70" bestFit="1" customWidth="1"/>
    <col min="8967" max="8967" width="14.26953125" style="70" bestFit="1" customWidth="1"/>
    <col min="8968" max="9195" width="9.1796875" style="70"/>
    <col min="9196" max="9196" width="6" style="70" customWidth="1"/>
    <col min="9197" max="9197" width="11.26953125" style="70" customWidth="1"/>
    <col min="9198" max="9198" width="12.54296875" style="70" bestFit="1" customWidth="1"/>
    <col min="9199" max="9199" width="56.54296875" style="70" customWidth="1"/>
    <col min="9200" max="9200" width="4.54296875" style="70" customWidth="1"/>
    <col min="9201" max="9201" width="15.7265625" style="70" customWidth="1"/>
    <col min="9202" max="9210" width="16.7265625" style="70" customWidth="1"/>
    <col min="9211" max="9211" width="35.54296875" style="70" bestFit="1" customWidth="1"/>
    <col min="9212" max="9212" width="16.26953125" style="70" customWidth="1"/>
    <col min="9213" max="9213" width="15.453125" style="70" customWidth="1"/>
    <col min="9214" max="9214" width="15.453125" style="70" bestFit="1" customWidth="1"/>
    <col min="9215" max="9215" width="2.7265625" style="70" customWidth="1"/>
    <col min="9216" max="9216" width="9.1796875" style="70"/>
    <col min="9217" max="9217" width="35.453125" style="70" bestFit="1" customWidth="1"/>
    <col min="9218" max="9218" width="18.26953125" style="70" bestFit="1" customWidth="1"/>
    <col min="9219" max="9219" width="26.7265625" style="70" bestFit="1" customWidth="1"/>
    <col min="9220" max="9220" width="17.26953125" style="70" bestFit="1" customWidth="1"/>
    <col min="9221" max="9221" width="18" style="70" bestFit="1" customWidth="1"/>
    <col min="9222" max="9222" width="18.26953125" style="70" bestFit="1" customWidth="1"/>
    <col min="9223" max="9223" width="14.26953125" style="70" bestFit="1" customWidth="1"/>
    <col min="9224" max="9451" width="9.1796875" style="70"/>
    <col min="9452" max="9452" width="6" style="70" customWidth="1"/>
    <col min="9453" max="9453" width="11.26953125" style="70" customWidth="1"/>
    <col min="9454" max="9454" width="12.54296875" style="70" bestFit="1" customWidth="1"/>
    <col min="9455" max="9455" width="56.54296875" style="70" customWidth="1"/>
    <col min="9456" max="9456" width="4.54296875" style="70" customWidth="1"/>
    <col min="9457" max="9457" width="15.7265625" style="70" customWidth="1"/>
    <col min="9458" max="9466" width="16.7265625" style="70" customWidth="1"/>
    <col min="9467" max="9467" width="35.54296875" style="70" bestFit="1" customWidth="1"/>
    <col min="9468" max="9468" width="16.26953125" style="70" customWidth="1"/>
    <col min="9469" max="9469" width="15.453125" style="70" customWidth="1"/>
    <col min="9470" max="9470" width="15.453125" style="70" bestFit="1" customWidth="1"/>
    <col min="9471" max="9471" width="2.7265625" style="70" customWidth="1"/>
    <col min="9472" max="9472" width="9.1796875" style="70"/>
    <col min="9473" max="9473" width="35.453125" style="70" bestFit="1" customWidth="1"/>
    <col min="9474" max="9474" width="18.26953125" style="70" bestFit="1" customWidth="1"/>
    <col min="9475" max="9475" width="26.7265625" style="70" bestFit="1" customWidth="1"/>
    <col min="9476" max="9476" width="17.26953125" style="70" bestFit="1" customWidth="1"/>
    <col min="9477" max="9477" width="18" style="70" bestFit="1" customWidth="1"/>
    <col min="9478" max="9478" width="18.26953125" style="70" bestFit="1" customWidth="1"/>
    <col min="9479" max="9479" width="14.26953125" style="70" bestFit="1" customWidth="1"/>
    <col min="9480" max="9707" width="9.1796875" style="70"/>
    <col min="9708" max="9708" width="6" style="70" customWidth="1"/>
    <col min="9709" max="9709" width="11.26953125" style="70" customWidth="1"/>
    <col min="9710" max="9710" width="12.54296875" style="70" bestFit="1" customWidth="1"/>
    <col min="9711" max="9711" width="56.54296875" style="70" customWidth="1"/>
    <col min="9712" max="9712" width="4.54296875" style="70" customWidth="1"/>
    <col min="9713" max="9713" width="15.7265625" style="70" customWidth="1"/>
    <col min="9714" max="9722" width="16.7265625" style="70" customWidth="1"/>
    <col min="9723" max="9723" width="35.54296875" style="70" bestFit="1" customWidth="1"/>
    <col min="9724" max="9724" width="16.26953125" style="70" customWidth="1"/>
    <col min="9725" max="9725" width="15.453125" style="70" customWidth="1"/>
    <col min="9726" max="9726" width="15.453125" style="70" bestFit="1" customWidth="1"/>
    <col min="9727" max="9727" width="2.7265625" style="70" customWidth="1"/>
    <col min="9728" max="9728" width="9.1796875" style="70"/>
    <col min="9729" max="9729" width="35.453125" style="70" bestFit="1" customWidth="1"/>
    <col min="9730" max="9730" width="18.26953125" style="70" bestFit="1" customWidth="1"/>
    <col min="9731" max="9731" width="26.7265625" style="70" bestFit="1" customWidth="1"/>
    <col min="9732" max="9732" width="17.26953125" style="70" bestFit="1" customWidth="1"/>
    <col min="9733" max="9733" width="18" style="70" bestFit="1" customWidth="1"/>
    <col min="9734" max="9734" width="18.26953125" style="70" bestFit="1" customWidth="1"/>
    <col min="9735" max="9735" width="14.26953125" style="70" bestFit="1" customWidth="1"/>
    <col min="9736" max="9963" width="9.1796875" style="70"/>
    <col min="9964" max="9964" width="6" style="70" customWidth="1"/>
    <col min="9965" max="9965" width="11.26953125" style="70" customWidth="1"/>
    <col min="9966" max="9966" width="12.54296875" style="70" bestFit="1" customWidth="1"/>
    <col min="9967" max="9967" width="56.54296875" style="70" customWidth="1"/>
    <col min="9968" max="9968" width="4.54296875" style="70" customWidth="1"/>
    <col min="9969" max="9969" width="15.7265625" style="70" customWidth="1"/>
    <col min="9970" max="9978" width="16.7265625" style="70" customWidth="1"/>
    <col min="9979" max="9979" width="35.54296875" style="70" bestFit="1" customWidth="1"/>
    <col min="9980" max="9980" width="16.26953125" style="70" customWidth="1"/>
    <col min="9981" max="9981" width="15.453125" style="70" customWidth="1"/>
    <col min="9982" max="9982" width="15.453125" style="70" bestFit="1" customWidth="1"/>
    <col min="9983" max="9983" width="2.7265625" style="70" customWidth="1"/>
    <col min="9984" max="9984" width="9.1796875" style="70"/>
    <col min="9985" max="9985" width="35.453125" style="70" bestFit="1" customWidth="1"/>
    <col min="9986" max="9986" width="18.26953125" style="70" bestFit="1" customWidth="1"/>
    <col min="9987" max="9987" width="26.7265625" style="70" bestFit="1" customWidth="1"/>
    <col min="9988" max="9988" width="17.26953125" style="70" bestFit="1" customWidth="1"/>
    <col min="9989" max="9989" width="18" style="70" bestFit="1" customWidth="1"/>
    <col min="9990" max="9990" width="18.26953125" style="70" bestFit="1" customWidth="1"/>
    <col min="9991" max="9991" width="14.26953125" style="70" bestFit="1" customWidth="1"/>
    <col min="9992" max="10219" width="9.1796875" style="70"/>
    <col min="10220" max="10220" width="6" style="70" customWidth="1"/>
    <col min="10221" max="10221" width="11.26953125" style="70" customWidth="1"/>
    <col min="10222" max="10222" width="12.54296875" style="70" bestFit="1" customWidth="1"/>
    <col min="10223" max="10223" width="56.54296875" style="70" customWidth="1"/>
    <col min="10224" max="10224" width="4.54296875" style="70" customWidth="1"/>
    <col min="10225" max="10225" width="15.7265625" style="70" customWidth="1"/>
    <col min="10226" max="10234" width="16.7265625" style="70" customWidth="1"/>
    <col min="10235" max="10235" width="35.54296875" style="70" bestFit="1" customWidth="1"/>
    <col min="10236" max="10236" width="16.26953125" style="70" customWidth="1"/>
    <col min="10237" max="10237" width="15.453125" style="70" customWidth="1"/>
    <col min="10238" max="10238" width="15.453125" style="70" bestFit="1" customWidth="1"/>
    <col min="10239" max="10239" width="2.7265625" style="70" customWidth="1"/>
    <col min="10240" max="10240" width="9.1796875" style="70"/>
    <col min="10241" max="10241" width="35.453125" style="70" bestFit="1" customWidth="1"/>
    <col min="10242" max="10242" width="18.26953125" style="70" bestFit="1" customWidth="1"/>
    <col min="10243" max="10243" width="26.7265625" style="70" bestFit="1" customWidth="1"/>
    <col min="10244" max="10244" width="17.26953125" style="70" bestFit="1" customWidth="1"/>
    <col min="10245" max="10245" width="18" style="70" bestFit="1" customWidth="1"/>
    <col min="10246" max="10246" width="18.26953125" style="70" bestFit="1" customWidth="1"/>
    <col min="10247" max="10247" width="14.26953125" style="70" bestFit="1" customWidth="1"/>
    <col min="10248" max="10475" width="9.1796875" style="70"/>
    <col min="10476" max="10476" width="6" style="70" customWidth="1"/>
    <col min="10477" max="10477" width="11.26953125" style="70" customWidth="1"/>
    <col min="10478" max="10478" width="12.54296875" style="70" bestFit="1" customWidth="1"/>
    <col min="10479" max="10479" width="56.54296875" style="70" customWidth="1"/>
    <col min="10480" max="10480" width="4.54296875" style="70" customWidth="1"/>
    <col min="10481" max="10481" width="15.7265625" style="70" customWidth="1"/>
    <col min="10482" max="10490" width="16.7265625" style="70" customWidth="1"/>
    <col min="10491" max="10491" width="35.54296875" style="70" bestFit="1" customWidth="1"/>
    <col min="10492" max="10492" width="16.26953125" style="70" customWidth="1"/>
    <col min="10493" max="10493" width="15.453125" style="70" customWidth="1"/>
    <col min="10494" max="10494" width="15.453125" style="70" bestFit="1" customWidth="1"/>
    <col min="10495" max="10495" width="2.7265625" style="70" customWidth="1"/>
    <col min="10496" max="10496" width="9.1796875" style="70"/>
    <col min="10497" max="10497" width="35.453125" style="70" bestFit="1" customWidth="1"/>
    <col min="10498" max="10498" width="18.26953125" style="70" bestFit="1" customWidth="1"/>
    <col min="10499" max="10499" width="26.7265625" style="70" bestFit="1" customWidth="1"/>
    <col min="10500" max="10500" width="17.26953125" style="70" bestFit="1" customWidth="1"/>
    <col min="10501" max="10501" width="18" style="70" bestFit="1" customWidth="1"/>
    <col min="10502" max="10502" width="18.26953125" style="70" bestFit="1" customWidth="1"/>
    <col min="10503" max="10503" width="14.26953125" style="70" bestFit="1" customWidth="1"/>
    <col min="10504" max="10731" width="9.1796875" style="70"/>
    <col min="10732" max="10732" width="6" style="70" customWidth="1"/>
    <col min="10733" max="10733" width="11.26953125" style="70" customWidth="1"/>
    <col min="10734" max="10734" width="12.54296875" style="70" bestFit="1" customWidth="1"/>
    <col min="10735" max="10735" width="56.54296875" style="70" customWidth="1"/>
    <col min="10736" max="10736" width="4.54296875" style="70" customWidth="1"/>
    <col min="10737" max="10737" width="15.7265625" style="70" customWidth="1"/>
    <col min="10738" max="10746" width="16.7265625" style="70" customWidth="1"/>
    <col min="10747" max="10747" width="35.54296875" style="70" bestFit="1" customWidth="1"/>
    <col min="10748" max="10748" width="16.26953125" style="70" customWidth="1"/>
    <col min="10749" max="10749" width="15.453125" style="70" customWidth="1"/>
    <col min="10750" max="10750" width="15.453125" style="70" bestFit="1" customWidth="1"/>
    <col min="10751" max="10751" width="2.7265625" style="70" customWidth="1"/>
    <col min="10752" max="10752" width="9.1796875" style="70"/>
    <col min="10753" max="10753" width="35.453125" style="70" bestFit="1" customWidth="1"/>
    <col min="10754" max="10754" width="18.26953125" style="70" bestFit="1" customWidth="1"/>
    <col min="10755" max="10755" width="26.7265625" style="70" bestFit="1" customWidth="1"/>
    <col min="10756" max="10756" width="17.26953125" style="70" bestFit="1" customWidth="1"/>
    <col min="10757" max="10757" width="18" style="70" bestFit="1" customWidth="1"/>
    <col min="10758" max="10758" width="18.26953125" style="70" bestFit="1" customWidth="1"/>
    <col min="10759" max="10759" width="14.26953125" style="70" bestFit="1" customWidth="1"/>
    <col min="10760" max="10987" width="9.1796875" style="70"/>
    <col min="10988" max="10988" width="6" style="70" customWidth="1"/>
    <col min="10989" max="10989" width="11.26953125" style="70" customWidth="1"/>
    <col min="10990" max="10990" width="12.54296875" style="70" bestFit="1" customWidth="1"/>
    <col min="10991" max="10991" width="56.54296875" style="70" customWidth="1"/>
    <col min="10992" max="10992" width="4.54296875" style="70" customWidth="1"/>
    <col min="10993" max="10993" width="15.7265625" style="70" customWidth="1"/>
    <col min="10994" max="11002" width="16.7265625" style="70" customWidth="1"/>
    <col min="11003" max="11003" width="35.54296875" style="70" bestFit="1" customWidth="1"/>
    <col min="11004" max="11004" width="16.26953125" style="70" customWidth="1"/>
    <col min="11005" max="11005" width="15.453125" style="70" customWidth="1"/>
    <col min="11006" max="11006" width="15.453125" style="70" bestFit="1" customWidth="1"/>
    <col min="11007" max="11007" width="2.7265625" style="70" customWidth="1"/>
    <col min="11008" max="11008" width="9.1796875" style="70"/>
    <col min="11009" max="11009" width="35.453125" style="70" bestFit="1" customWidth="1"/>
    <col min="11010" max="11010" width="18.26953125" style="70" bestFit="1" customWidth="1"/>
    <col min="11011" max="11011" width="26.7265625" style="70" bestFit="1" customWidth="1"/>
    <col min="11012" max="11012" width="17.26953125" style="70" bestFit="1" customWidth="1"/>
    <col min="11013" max="11013" width="18" style="70" bestFit="1" customWidth="1"/>
    <col min="11014" max="11014" width="18.26953125" style="70" bestFit="1" customWidth="1"/>
    <col min="11015" max="11015" width="14.26953125" style="70" bestFit="1" customWidth="1"/>
    <col min="11016" max="11243" width="9.1796875" style="70"/>
    <col min="11244" max="11244" width="6" style="70" customWidth="1"/>
    <col min="11245" max="11245" width="11.26953125" style="70" customWidth="1"/>
    <col min="11246" max="11246" width="12.54296875" style="70" bestFit="1" customWidth="1"/>
    <col min="11247" max="11247" width="56.54296875" style="70" customWidth="1"/>
    <col min="11248" max="11248" width="4.54296875" style="70" customWidth="1"/>
    <col min="11249" max="11249" width="15.7265625" style="70" customWidth="1"/>
    <col min="11250" max="11258" width="16.7265625" style="70" customWidth="1"/>
    <col min="11259" max="11259" width="35.54296875" style="70" bestFit="1" customWidth="1"/>
    <col min="11260" max="11260" width="16.26953125" style="70" customWidth="1"/>
    <col min="11261" max="11261" width="15.453125" style="70" customWidth="1"/>
    <col min="11262" max="11262" width="15.453125" style="70" bestFit="1" customWidth="1"/>
    <col min="11263" max="11263" width="2.7265625" style="70" customWidth="1"/>
    <col min="11264" max="11264" width="9.1796875" style="70"/>
    <col min="11265" max="11265" width="35.453125" style="70" bestFit="1" customWidth="1"/>
    <col min="11266" max="11266" width="18.26953125" style="70" bestFit="1" customWidth="1"/>
    <col min="11267" max="11267" width="26.7265625" style="70" bestFit="1" customWidth="1"/>
    <col min="11268" max="11268" width="17.26953125" style="70" bestFit="1" customWidth="1"/>
    <col min="11269" max="11269" width="18" style="70" bestFit="1" customWidth="1"/>
    <col min="11270" max="11270" width="18.26953125" style="70" bestFit="1" customWidth="1"/>
    <col min="11271" max="11271" width="14.26953125" style="70" bestFit="1" customWidth="1"/>
    <col min="11272" max="11499" width="9.1796875" style="70"/>
    <col min="11500" max="11500" width="6" style="70" customWidth="1"/>
    <col min="11501" max="11501" width="11.26953125" style="70" customWidth="1"/>
    <col min="11502" max="11502" width="12.54296875" style="70" bestFit="1" customWidth="1"/>
    <col min="11503" max="11503" width="56.54296875" style="70" customWidth="1"/>
    <col min="11504" max="11504" width="4.54296875" style="70" customWidth="1"/>
    <col min="11505" max="11505" width="15.7265625" style="70" customWidth="1"/>
    <col min="11506" max="11514" width="16.7265625" style="70" customWidth="1"/>
    <col min="11515" max="11515" width="35.54296875" style="70" bestFit="1" customWidth="1"/>
    <col min="11516" max="11516" width="16.26953125" style="70" customWidth="1"/>
    <col min="11517" max="11517" width="15.453125" style="70" customWidth="1"/>
    <col min="11518" max="11518" width="15.453125" style="70" bestFit="1" customWidth="1"/>
    <col min="11519" max="11519" width="2.7265625" style="70" customWidth="1"/>
    <col min="11520" max="11520" width="9.1796875" style="70"/>
    <col min="11521" max="11521" width="35.453125" style="70" bestFit="1" customWidth="1"/>
    <col min="11522" max="11522" width="18.26953125" style="70" bestFit="1" customWidth="1"/>
    <col min="11523" max="11523" width="26.7265625" style="70" bestFit="1" customWidth="1"/>
    <col min="11524" max="11524" width="17.26953125" style="70" bestFit="1" customWidth="1"/>
    <col min="11525" max="11525" width="18" style="70" bestFit="1" customWidth="1"/>
    <col min="11526" max="11526" width="18.26953125" style="70" bestFit="1" customWidth="1"/>
    <col min="11527" max="11527" width="14.26953125" style="70" bestFit="1" customWidth="1"/>
    <col min="11528" max="11755" width="9.1796875" style="70"/>
    <col min="11756" max="11756" width="6" style="70" customWidth="1"/>
    <col min="11757" max="11757" width="11.26953125" style="70" customWidth="1"/>
    <col min="11758" max="11758" width="12.54296875" style="70" bestFit="1" customWidth="1"/>
    <col min="11759" max="11759" width="56.54296875" style="70" customWidth="1"/>
    <col min="11760" max="11760" width="4.54296875" style="70" customWidth="1"/>
    <col min="11761" max="11761" width="15.7265625" style="70" customWidth="1"/>
    <col min="11762" max="11770" width="16.7265625" style="70" customWidth="1"/>
    <col min="11771" max="11771" width="35.54296875" style="70" bestFit="1" customWidth="1"/>
    <col min="11772" max="11772" width="16.26953125" style="70" customWidth="1"/>
    <col min="11773" max="11773" width="15.453125" style="70" customWidth="1"/>
    <col min="11774" max="11774" width="15.453125" style="70" bestFit="1" customWidth="1"/>
    <col min="11775" max="11775" width="2.7265625" style="70" customWidth="1"/>
    <col min="11776" max="11776" width="9.1796875" style="70"/>
    <col min="11777" max="11777" width="35.453125" style="70" bestFit="1" customWidth="1"/>
    <col min="11778" max="11778" width="18.26953125" style="70" bestFit="1" customWidth="1"/>
    <col min="11779" max="11779" width="26.7265625" style="70" bestFit="1" customWidth="1"/>
    <col min="11780" max="11780" width="17.26953125" style="70" bestFit="1" customWidth="1"/>
    <col min="11781" max="11781" width="18" style="70" bestFit="1" customWidth="1"/>
    <col min="11782" max="11782" width="18.26953125" style="70" bestFit="1" customWidth="1"/>
    <col min="11783" max="11783" width="14.26953125" style="70" bestFit="1" customWidth="1"/>
    <col min="11784" max="12011" width="9.1796875" style="70"/>
    <col min="12012" max="12012" width="6" style="70" customWidth="1"/>
    <col min="12013" max="12013" width="11.26953125" style="70" customWidth="1"/>
    <col min="12014" max="12014" width="12.54296875" style="70" bestFit="1" customWidth="1"/>
    <col min="12015" max="12015" width="56.54296875" style="70" customWidth="1"/>
    <col min="12016" max="12016" width="4.54296875" style="70" customWidth="1"/>
    <col min="12017" max="12017" width="15.7265625" style="70" customWidth="1"/>
    <col min="12018" max="12026" width="16.7265625" style="70" customWidth="1"/>
    <col min="12027" max="12027" width="35.54296875" style="70" bestFit="1" customWidth="1"/>
    <col min="12028" max="12028" width="16.26953125" style="70" customWidth="1"/>
    <col min="12029" max="12029" width="15.453125" style="70" customWidth="1"/>
    <col min="12030" max="12030" width="15.453125" style="70" bestFit="1" customWidth="1"/>
    <col min="12031" max="12031" width="2.7265625" style="70" customWidth="1"/>
    <col min="12032" max="12032" width="9.1796875" style="70"/>
    <col min="12033" max="12033" width="35.453125" style="70" bestFit="1" customWidth="1"/>
    <col min="12034" max="12034" width="18.26953125" style="70" bestFit="1" customWidth="1"/>
    <col min="12035" max="12035" width="26.7265625" style="70" bestFit="1" customWidth="1"/>
    <col min="12036" max="12036" width="17.26953125" style="70" bestFit="1" customWidth="1"/>
    <col min="12037" max="12037" width="18" style="70" bestFit="1" customWidth="1"/>
    <col min="12038" max="12038" width="18.26953125" style="70" bestFit="1" customWidth="1"/>
    <col min="12039" max="12039" width="14.26953125" style="70" bestFit="1" customWidth="1"/>
    <col min="12040" max="12267" width="9.1796875" style="70"/>
    <col min="12268" max="12268" width="6" style="70" customWidth="1"/>
    <col min="12269" max="12269" width="11.26953125" style="70" customWidth="1"/>
    <col min="12270" max="12270" width="12.54296875" style="70" bestFit="1" customWidth="1"/>
    <col min="12271" max="12271" width="56.54296875" style="70" customWidth="1"/>
    <col min="12272" max="12272" width="4.54296875" style="70" customWidth="1"/>
    <col min="12273" max="12273" width="15.7265625" style="70" customWidth="1"/>
    <col min="12274" max="12282" width="16.7265625" style="70" customWidth="1"/>
    <col min="12283" max="12283" width="35.54296875" style="70" bestFit="1" customWidth="1"/>
    <col min="12284" max="12284" width="16.26953125" style="70" customWidth="1"/>
    <col min="12285" max="12285" width="15.453125" style="70" customWidth="1"/>
    <col min="12286" max="12286" width="15.453125" style="70" bestFit="1" customWidth="1"/>
    <col min="12287" max="12287" width="2.7265625" style="70" customWidth="1"/>
    <col min="12288" max="12288" width="9.1796875" style="70"/>
    <col min="12289" max="12289" width="35.453125" style="70" bestFit="1" customWidth="1"/>
    <col min="12290" max="12290" width="18.26953125" style="70" bestFit="1" customWidth="1"/>
    <col min="12291" max="12291" width="26.7265625" style="70" bestFit="1" customWidth="1"/>
    <col min="12292" max="12292" width="17.26953125" style="70" bestFit="1" customWidth="1"/>
    <col min="12293" max="12293" width="18" style="70" bestFit="1" customWidth="1"/>
    <col min="12294" max="12294" width="18.26953125" style="70" bestFit="1" customWidth="1"/>
    <col min="12295" max="12295" width="14.26953125" style="70" bestFit="1" customWidth="1"/>
    <col min="12296" max="12523" width="9.1796875" style="70"/>
    <col min="12524" max="12524" width="6" style="70" customWidth="1"/>
    <col min="12525" max="12525" width="11.26953125" style="70" customWidth="1"/>
    <col min="12526" max="12526" width="12.54296875" style="70" bestFit="1" customWidth="1"/>
    <col min="12527" max="12527" width="56.54296875" style="70" customWidth="1"/>
    <col min="12528" max="12528" width="4.54296875" style="70" customWidth="1"/>
    <col min="12529" max="12529" width="15.7265625" style="70" customWidth="1"/>
    <col min="12530" max="12538" width="16.7265625" style="70" customWidth="1"/>
    <col min="12539" max="12539" width="35.54296875" style="70" bestFit="1" customWidth="1"/>
    <col min="12540" max="12540" width="16.26953125" style="70" customWidth="1"/>
    <col min="12541" max="12541" width="15.453125" style="70" customWidth="1"/>
    <col min="12542" max="12542" width="15.453125" style="70" bestFit="1" customWidth="1"/>
    <col min="12543" max="12543" width="2.7265625" style="70" customWidth="1"/>
    <col min="12544" max="12544" width="9.1796875" style="70"/>
    <col min="12545" max="12545" width="35.453125" style="70" bestFit="1" customWidth="1"/>
    <col min="12546" max="12546" width="18.26953125" style="70" bestFit="1" customWidth="1"/>
    <col min="12547" max="12547" width="26.7265625" style="70" bestFit="1" customWidth="1"/>
    <col min="12548" max="12548" width="17.26953125" style="70" bestFit="1" customWidth="1"/>
    <col min="12549" max="12549" width="18" style="70" bestFit="1" customWidth="1"/>
    <col min="12550" max="12550" width="18.26953125" style="70" bestFit="1" customWidth="1"/>
    <col min="12551" max="12551" width="14.26953125" style="70" bestFit="1" customWidth="1"/>
    <col min="12552" max="12779" width="9.1796875" style="70"/>
    <col min="12780" max="12780" width="6" style="70" customWidth="1"/>
    <col min="12781" max="12781" width="11.26953125" style="70" customWidth="1"/>
    <col min="12782" max="12782" width="12.54296875" style="70" bestFit="1" customWidth="1"/>
    <col min="12783" max="12783" width="56.54296875" style="70" customWidth="1"/>
    <col min="12784" max="12784" width="4.54296875" style="70" customWidth="1"/>
    <col min="12785" max="12785" width="15.7265625" style="70" customWidth="1"/>
    <col min="12786" max="12794" width="16.7265625" style="70" customWidth="1"/>
    <col min="12795" max="12795" width="35.54296875" style="70" bestFit="1" customWidth="1"/>
    <col min="12796" max="12796" width="16.26953125" style="70" customWidth="1"/>
    <col min="12797" max="12797" width="15.453125" style="70" customWidth="1"/>
    <col min="12798" max="12798" width="15.453125" style="70" bestFit="1" customWidth="1"/>
    <col min="12799" max="12799" width="2.7265625" style="70" customWidth="1"/>
    <col min="12800" max="12800" width="9.1796875" style="70"/>
    <col min="12801" max="12801" width="35.453125" style="70" bestFit="1" customWidth="1"/>
    <col min="12802" max="12802" width="18.26953125" style="70" bestFit="1" customWidth="1"/>
    <col min="12803" max="12803" width="26.7265625" style="70" bestFit="1" customWidth="1"/>
    <col min="12804" max="12804" width="17.26953125" style="70" bestFit="1" customWidth="1"/>
    <col min="12805" max="12805" width="18" style="70" bestFit="1" customWidth="1"/>
    <col min="12806" max="12806" width="18.26953125" style="70" bestFit="1" customWidth="1"/>
    <col min="12807" max="12807" width="14.26953125" style="70" bestFit="1" customWidth="1"/>
    <col min="12808" max="13035" width="9.1796875" style="70"/>
    <col min="13036" max="13036" width="6" style="70" customWidth="1"/>
    <col min="13037" max="13037" width="11.26953125" style="70" customWidth="1"/>
    <col min="13038" max="13038" width="12.54296875" style="70" bestFit="1" customWidth="1"/>
    <col min="13039" max="13039" width="56.54296875" style="70" customWidth="1"/>
    <col min="13040" max="13040" width="4.54296875" style="70" customWidth="1"/>
    <col min="13041" max="13041" width="15.7265625" style="70" customWidth="1"/>
    <col min="13042" max="13050" width="16.7265625" style="70" customWidth="1"/>
    <col min="13051" max="13051" width="35.54296875" style="70" bestFit="1" customWidth="1"/>
    <col min="13052" max="13052" width="16.26953125" style="70" customWidth="1"/>
    <col min="13053" max="13053" width="15.453125" style="70" customWidth="1"/>
    <col min="13054" max="13054" width="15.453125" style="70" bestFit="1" customWidth="1"/>
    <col min="13055" max="13055" width="2.7265625" style="70" customWidth="1"/>
    <col min="13056" max="13056" width="9.1796875" style="70"/>
    <col min="13057" max="13057" width="35.453125" style="70" bestFit="1" customWidth="1"/>
    <col min="13058" max="13058" width="18.26953125" style="70" bestFit="1" customWidth="1"/>
    <col min="13059" max="13059" width="26.7265625" style="70" bestFit="1" customWidth="1"/>
    <col min="13060" max="13060" width="17.26953125" style="70" bestFit="1" customWidth="1"/>
    <col min="13061" max="13061" width="18" style="70" bestFit="1" customWidth="1"/>
    <col min="13062" max="13062" width="18.26953125" style="70" bestFit="1" customWidth="1"/>
    <col min="13063" max="13063" width="14.26953125" style="70" bestFit="1" customWidth="1"/>
    <col min="13064" max="13291" width="9.1796875" style="70"/>
    <col min="13292" max="13292" width="6" style="70" customWidth="1"/>
    <col min="13293" max="13293" width="11.26953125" style="70" customWidth="1"/>
    <col min="13294" max="13294" width="12.54296875" style="70" bestFit="1" customWidth="1"/>
    <col min="13295" max="13295" width="56.54296875" style="70" customWidth="1"/>
    <col min="13296" max="13296" width="4.54296875" style="70" customWidth="1"/>
    <col min="13297" max="13297" width="15.7265625" style="70" customWidth="1"/>
    <col min="13298" max="13306" width="16.7265625" style="70" customWidth="1"/>
    <col min="13307" max="13307" width="35.54296875" style="70" bestFit="1" customWidth="1"/>
    <col min="13308" max="13308" width="16.26953125" style="70" customWidth="1"/>
    <col min="13309" max="13309" width="15.453125" style="70" customWidth="1"/>
    <col min="13310" max="13310" width="15.453125" style="70" bestFit="1" customWidth="1"/>
    <col min="13311" max="13311" width="2.7265625" style="70" customWidth="1"/>
    <col min="13312" max="13312" width="9.1796875" style="70"/>
    <col min="13313" max="13313" width="35.453125" style="70" bestFit="1" customWidth="1"/>
    <col min="13314" max="13314" width="18.26953125" style="70" bestFit="1" customWidth="1"/>
    <col min="13315" max="13315" width="26.7265625" style="70" bestFit="1" customWidth="1"/>
    <col min="13316" max="13316" width="17.26953125" style="70" bestFit="1" customWidth="1"/>
    <col min="13317" max="13317" width="18" style="70" bestFit="1" customWidth="1"/>
    <col min="13318" max="13318" width="18.26953125" style="70" bestFit="1" customWidth="1"/>
    <col min="13319" max="13319" width="14.26953125" style="70" bestFit="1" customWidth="1"/>
    <col min="13320" max="13547" width="9.1796875" style="70"/>
    <col min="13548" max="13548" width="6" style="70" customWidth="1"/>
    <col min="13549" max="13549" width="11.26953125" style="70" customWidth="1"/>
    <col min="13550" max="13550" width="12.54296875" style="70" bestFit="1" customWidth="1"/>
    <col min="13551" max="13551" width="56.54296875" style="70" customWidth="1"/>
    <col min="13552" max="13552" width="4.54296875" style="70" customWidth="1"/>
    <col min="13553" max="13553" width="15.7265625" style="70" customWidth="1"/>
    <col min="13554" max="13562" width="16.7265625" style="70" customWidth="1"/>
    <col min="13563" max="13563" width="35.54296875" style="70" bestFit="1" customWidth="1"/>
    <col min="13564" max="13564" width="16.26953125" style="70" customWidth="1"/>
    <col min="13565" max="13565" width="15.453125" style="70" customWidth="1"/>
    <col min="13566" max="13566" width="15.453125" style="70" bestFit="1" customWidth="1"/>
    <col min="13567" max="13567" width="2.7265625" style="70" customWidth="1"/>
    <col min="13568" max="13568" width="9.1796875" style="70"/>
    <col min="13569" max="13569" width="35.453125" style="70" bestFit="1" customWidth="1"/>
    <col min="13570" max="13570" width="18.26953125" style="70" bestFit="1" customWidth="1"/>
    <col min="13571" max="13571" width="26.7265625" style="70" bestFit="1" customWidth="1"/>
    <col min="13572" max="13572" width="17.26953125" style="70" bestFit="1" customWidth="1"/>
    <col min="13573" max="13573" width="18" style="70" bestFit="1" customWidth="1"/>
    <col min="13574" max="13574" width="18.26953125" style="70" bestFit="1" customWidth="1"/>
    <col min="13575" max="13575" width="14.26953125" style="70" bestFit="1" customWidth="1"/>
    <col min="13576" max="13803" width="9.1796875" style="70"/>
    <col min="13804" max="13804" width="6" style="70" customWidth="1"/>
    <col min="13805" max="13805" width="11.26953125" style="70" customWidth="1"/>
    <col min="13806" max="13806" width="12.54296875" style="70" bestFit="1" customWidth="1"/>
    <col min="13807" max="13807" width="56.54296875" style="70" customWidth="1"/>
    <col min="13808" max="13808" width="4.54296875" style="70" customWidth="1"/>
    <col min="13809" max="13809" width="15.7265625" style="70" customWidth="1"/>
    <col min="13810" max="13818" width="16.7265625" style="70" customWidth="1"/>
    <col min="13819" max="13819" width="35.54296875" style="70" bestFit="1" customWidth="1"/>
    <col min="13820" max="13820" width="16.26953125" style="70" customWidth="1"/>
    <col min="13821" max="13821" width="15.453125" style="70" customWidth="1"/>
    <col min="13822" max="13822" width="15.453125" style="70" bestFit="1" customWidth="1"/>
    <col min="13823" max="13823" width="2.7265625" style="70" customWidth="1"/>
    <col min="13824" max="13824" width="9.1796875" style="70"/>
    <col min="13825" max="13825" width="35.453125" style="70" bestFit="1" customWidth="1"/>
    <col min="13826" max="13826" width="18.26953125" style="70" bestFit="1" customWidth="1"/>
    <col min="13827" max="13827" width="26.7265625" style="70" bestFit="1" customWidth="1"/>
    <col min="13828" max="13828" width="17.26953125" style="70" bestFit="1" customWidth="1"/>
    <col min="13829" max="13829" width="18" style="70" bestFit="1" customWidth="1"/>
    <col min="13830" max="13830" width="18.26953125" style="70" bestFit="1" customWidth="1"/>
    <col min="13831" max="13831" width="14.26953125" style="70" bestFit="1" customWidth="1"/>
    <col min="13832" max="14059" width="9.1796875" style="70"/>
    <col min="14060" max="14060" width="6" style="70" customWidth="1"/>
    <col min="14061" max="14061" width="11.26953125" style="70" customWidth="1"/>
    <col min="14062" max="14062" width="12.54296875" style="70" bestFit="1" customWidth="1"/>
    <col min="14063" max="14063" width="56.54296875" style="70" customWidth="1"/>
    <col min="14064" max="14064" width="4.54296875" style="70" customWidth="1"/>
    <col min="14065" max="14065" width="15.7265625" style="70" customWidth="1"/>
    <col min="14066" max="14074" width="16.7265625" style="70" customWidth="1"/>
    <col min="14075" max="14075" width="35.54296875" style="70" bestFit="1" customWidth="1"/>
    <col min="14076" max="14076" width="16.26953125" style="70" customWidth="1"/>
    <col min="14077" max="14077" width="15.453125" style="70" customWidth="1"/>
    <col min="14078" max="14078" width="15.453125" style="70" bestFit="1" customWidth="1"/>
    <col min="14079" max="14079" width="2.7265625" style="70" customWidth="1"/>
    <col min="14080" max="14080" width="9.1796875" style="70"/>
    <col min="14081" max="14081" width="35.453125" style="70" bestFit="1" customWidth="1"/>
    <col min="14082" max="14082" width="18.26953125" style="70" bestFit="1" customWidth="1"/>
    <col min="14083" max="14083" width="26.7265625" style="70" bestFit="1" customWidth="1"/>
    <col min="14084" max="14084" width="17.26953125" style="70" bestFit="1" customWidth="1"/>
    <col min="14085" max="14085" width="18" style="70" bestFit="1" customWidth="1"/>
    <col min="14086" max="14086" width="18.26953125" style="70" bestFit="1" customWidth="1"/>
    <col min="14087" max="14087" width="14.26953125" style="70" bestFit="1" customWidth="1"/>
    <col min="14088" max="14315" width="9.1796875" style="70"/>
    <col min="14316" max="14316" width="6" style="70" customWidth="1"/>
    <col min="14317" max="14317" width="11.26953125" style="70" customWidth="1"/>
    <col min="14318" max="14318" width="12.54296875" style="70" bestFit="1" customWidth="1"/>
    <col min="14319" max="14319" width="56.54296875" style="70" customWidth="1"/>
    <col min="14320" max="14320" width="4.54296875" style="70" customWidth="1"/>
    <col min="14321" max="14321" width="15.7265625" style="70" customWidth="1"/>
    <col min="14322" max="14330" width="16.7265625" style="70" customWidth="1"/>
    <col min="14331" max="14331" width="35.54296875" style="70" bestFit="1" customWidth="1"/>
    <col min="14332" max="14332" width="16.26953125" style="70" customWidth="1"/>
    <col min="14333" max="14333" width="15.453125" style="70" customWidth="1"/>
    <col min="14334" max="14334" width="15.453125" style="70" bestFit="1" customWidth="1"/>
    <col min="14335" max="14335" width="2.7265625" style="70" customWidth="1"/>
    <col min="14336" max="14336" width="9.1796875" style="70"/>
    <col min="14337" max="14337" width="35.453125" style="70" bestFit="1" customWidth="1"/>
    <col min="14338" max="14338" width="18.26953125" style="70" bestFit="1" customWidth="1"/>
    <col min="14339" max="14339" width="26.7265625" style="70" bestFit="1" customWidth="1"/>
    <col min="14340" max="14340" width="17.26953125" style="70" bestFit="1" customWidth="1"/>
    <col min="14341" max="14341" width="18" style="70" bestFit="1" customWidth="1"/>
    <col min="14342" max="14342" width="18.26953125" style="70" bestFit="1" customWidth="1"/>
    <col min="14343" max="14343" width="14.26953125" style="70" bestFit="1" customWidth="1"/>
    <col min="14344" max="14571" width="9.1796875" style="70"/>
    <col min="14572" max="14572" width="6" style="70" customWidth="1"/>
    <col min="14573" max="14573" width="11.26953125" style="70" customWidth="1"/>
    <col min="14574" max="14574" width="12.54296875" style="70" bestFit="1" customWidth="1"/>
    <col min="14575" max="14575" width="56.54296875" style="70" customWidth="1"/>
    <col min="14576" max="14576" width="4.54296875" style="70" customWidth="1"/>
    <col min="14577" max="14577" width="15.7265625" style="70" customWidth="1"/>
    <col min="14578" max="14586" width="16.7265625" style="70" customWidth="1"/>
    <col min="14587" max="14587" width="35.54296875" style="70" bestFit="1" customWidth="1"/>
    <col min="14588" max="14588" width="16.26953125" style="70" customWidth="1"/>
    <col min="14589" max="14589" width="15.453125" style="70" customWidth="1"/>
    <col min="14590" max="14590" width="15.453125" style="70" bestFit="1" customWidth="1"/>
    <col min="14591" max="14591" width="2.7265625" style="70" customWidth="1"/>
    <col min="14592" max="14592" width="9.1796875" style="70"/>
    <col min="14593" max="14593" width="35.453125" style="70" bestFit="1" customWidth="1"/>
    <col min="14594" max="14594" width="18.26953125" style="70" bestFit="1" customWidth="1"/>
    <col min="14595" max="14595" width="26.7265625" style="70" bestFit="1" customWidth="1"/>
    <col min="14596" max="14596" width="17.26953125" style="70" bestFit="1" customWidth="1"/>
    <col min="14597" max="14597" width="18" style="70" bestFit="1" customWidth="1"/>
    <col min="14598" max="14598" width="18.26953125" style="70" bestFit="1" customWidth="1"/>
    <col min="14599" max="14599" width="14.26953125" style="70" bestFit="1" customWidth="1"/>
    <col min="14600" max="14827" width="9.1796875" style="70"/>
    <col min="14828" max="14828" width="6" style="70" customWidth="1"/>
    <col min="14829" max="14829" width="11.26953125" style="70" customWidth="1"/>
    <col min="14830" max="14830" width="12.54296875" style="70" bestFit="1" customWidth="1"/>
    <col min="14831" max="14831" width="56.54296875" style="70" customWidth="1"/>
    <col min="14832" max="14832" width="4.54296875" style="70" customWidth="1"/>
    <col min="14833" max="14833" width="15.7265625" style="70" customWidth="1"/>
    <col min="14834" max="14842" width="16.7265625" style="70" customWidth="1"/>
    <col min="14843" max="14843" width="35.54296875" style="70" bestFit="1" customWidth="1"/>
    <col min="14844" max="14844" width="16.26953125" style="70" customWidth="1"/>
    <col min="14845" max="14845" width="15.453125" style="70" customWidth="1"/>
    <col min="14846" max="14846" width="15.453125" style="70" bestFit="1" customWidth="1"/>
    <col min="14847" max="14847" width="2.7265625" style="70" customWidth="1"/>
    <col min="14848" max="14848" width="9.1796875" style="70"/>
    <col min="14849" max="14849" width="35.453125" style="70" bestFit="1" customWidth="1"/>
    <col min="14850" max="14850" width="18.26953125" style="70" bestFit="1" customWidth="1"/>
    <col min="14851" max="14851" width="26.7265625" style="70" bestFit="1" customWidth="1"/>
    <col min="14852" max="14852" width="17.26953125" style="70" bestFit="1" customWidth="1"/>
    <col min="14853" max="14853" width="18" style="70" bestFit="1" customWidth="1"/>
    <col min="14854" max="14854" width="18.26953125" style="70" bestFit="1" customWidth="1"/>
    <col min="14855" max="14855" width="14.26953125" style="70" bestFit="1" customWidth="1"/>
    <col min="14856" max="15083" width="9.1796875" style="70"/>
    <col min="15084" max="15084" width="6" style="70" customWidth="1"/>
    <col min="15085" max="15085" width="11.26953125" style="70" customWidth="1"/>
    <col min="15086" max="15086" width="12.54296875" style="70" bestFit="1" customWidth="1"/>
    <col min="15087" max="15087" width="56.54296875" style="70" customWidth="1"/>
    <col min="15088" max="15088" width="4.54296875" style="70" customWidth="1"/>
    <col min="15089" max="15089" width="15.7265625" style="70" customWidth="1"/>
    <col min="15090" max="15098" width="16.7265625" style="70" customWidth="1"/>
    <col min="15099" max="15099" width="35.54296875" style="70" bestFit="1" customWidth="1"/>
    <col min="15100" max="15100" width="16.26953125" style="70" customWidth="1"/>
    <col min="15101" max="15101" width="15.453125" style="70" customWidth="1"/>
    <col min="15102" max="15102" width="15.453125" style="70" bestFit="1" customWidth="1"/>
    <col min="15103" max="15103" width="2.7265625" style="70" customWidth="1"/>
    <col min="15104" max="15104" width="9.1796875" style="70"/>
    <col min="15105" max="15105" width="35.453125" style="70" bestFit="1" customWidth="1"/>
    <col min="15106" max="15106" width="18.26953125" style="70" bestFit="1" customWidth="1"/>
    <col min="15107" max="15107" width="26.7265625" style="70" bestFit="1" customWidth="1"/>
    <col min="15108" max="15108" width="17.26953125" style="70" bestFit="1" customWidth="1"/>
    <col min="15109" max="15109" width="18" style="70" bestFit="1" customWidth="1"/>
    <col min="15110" max="15110" width="18.26953125" style="70" bestFit="1" customWidth="1"/>
    <col min="15111" max="15111" width="14.26953125" style="70" bestFit="1" customWidth="1"/>
    <col min="15112" max="15339" width="9.1796875" style="70"/>
    <col min="15340" max="15340" width="6" style="70" customWidth="1"/>
    <col min="15341" max="15341" width="11.26953125" style="70" customWidth="1"/>
    <col min="15342" max="15342" width="12.54296875" style="70" bestFit="1" customWidth="1"/>
    <col min="15343" max="15343" width="56.54296875" style="70" customWidth="1"/>
    <col min="15344" max="15344" width="4.54296875" style="70" customWidth="1"/>
    <col min="15345" max="15345" width="15.7265625" style="70" customWidth="1"/>
    <col min="15346" max="15354" width="16.7265625" style="70" customWidth="1"/>
    <col min="15355" max="15355" width="35.54296875" style="70" bestFit="1" customWidth="1"/>
    <col min="15356" max="15356" width="16.26953125" style="70" customWidth="1"/>
    <col min="15357" max="15357" width="15.453125" style="70" customWidth="1"/>
    <col min="15358" max="15358" width="15.453125" style="70" bestFit="1" customWidth="1"/>
    <col min="15359" max="15359" width="2.7265625" style="70" customWidth="1"/>
    <col min="15360" max="15360" width="9.1796875" style="70"/>
    <col min="15361" max="15361" width="35.453125" style="70" bestFit="1" customWidth="1"/>
    <col min="15362" max="15362" width="18.26953125" style="70" bestFit="1" customWidth="1"/>
    <col min="15363" max="15363" width="26.7265625" style="70" bestFit="1" customWidth="1"/>
    <col min="15364" max="15364" width="17.26953125" style="70" bestFit="1" customWidth="1"/>
    <col min="15365" max="15365" width="18" style="70" bestFit="1" customWidth="1"/>
    <col min="15366" max="15366" width="18.26953125" style="70" bestFit="1" customWidth="1"/>
    <col min="15367" max="15367" width="14.26953125" style="70" bestFit="1" customWidth="1"/>
    <col min="15368" max="15595" width="9.1796875" style="70"/>
    <col min="15596" max="15596" width="6" style="70" customWidth="1"/>
    <col min="15597" max="15597" width="11.26953125" style="70" customWidth="1"/>
    <col min="15598" max="15598" width="12.54296875" style="70" bestFit="1" customWidth="1"/>
    <col min="15599" max="15599" width="56.54296875" style="70" customWidth="1"/>
    <col min="15600" max="15600" width="4.54296875" style="70" customWidth="1"/>
    <col min="15601" max="15601" width="15.7265625" style="70" customWidth="1"/>
    <col min="15602" max="15610" width="16.7265625" style="70" customWidth="1"/>
    <col min="15611" max="15611" width="35.54296875" style="70" bestFit="1" customWidth="1"/>
    <col min="15612" max="15612" width="16.26953125" style="70" customWidth="1"/>
    <col min="15613" max="15613" width="15.453125" style="70" customWidth="1"/>
    <col min="15614" max="15614" width="15.453125" style="70" bestFit="1" customWidth="1"/>
    <col min="15615" max="15615" width="2.7265625" style="70" customWidth="1"/>
    <col min="15616" max="15616" width="9.1796875" style="70"/>
    <col min="15617" max="15617" width="35.453125" style="70" bestFit="1" customWidth="1"/>
    <col min="15618" max="15618" width="18.26953125" style="70" bestFit="1" customWidth="1"/>
    <col min="15619" max="15619" width="26.7265625" style="70" bestFit="1" customWidth="1"/>
    <col min="15620" max="15620" width="17.26953125" style="70" bestFit="1" customWidth="1"/>
    <col min="15621" max="15621" width="18" style="70" bestFit="1" customWidth="1"/>
    <col min="15622" max="15622" width="18.26953125" style="70" bestFit="1" customWidth="1"/>
    <col min="15623" max="15623" width="14.26953125" style="70" bestFit="1" customWidth="1"/>
    <col min="15624" max="15851" width="9.1796875" style="70"/>
    <col min="15852" max="15852" width="6" style="70" customWidth="1"/>
    <col min="15853" max="15853" width="11.26953125" style="70" customWidth="1"/>
    <col min="15854" max="15854" width="12.54296875" style="70" bestFit="1" customWidth="1"/>
    <col min="15855" max="15855" width="56.54296875" style="70" customWidth="1"/>
    <col min="15856" max="15856" width="4.54296875" style="70" customWidth="1"/>
    <col min="15857" max="15857" width="15.7265625" style="70" customWidth="1"/>
    <col min="15858" max="15866" width="16.7265625" style="70" customWidth="1"/>
    <col min="15867" max="15867" width="35.54296875" style="70" bestFit="1" customWidth="1"/>
    <col min="15868" max="15868" width="16.26953125" style="70" customWidth="1"/>
    <col min="15869" max="15869" width="15.453125" style="70" customWidth="1"/>
    <col min="15870" max="15870" width="15.453125" style="70" bestFit="1" customWidth="1"/>
    <col min="15871" max="15871" width="2.7265625" style="70" customWidth="1"/>
    <col min="15872" max="15872" width="9.1796875" style="70"/>
    <col min="15873" max="15873" width="35.453125" style="70" bestFit="1" customWidth="1"/>
    <col min="15874" max="15874" width="18.26953125" style="70" bestFit="1" customWidth="1"/>
    <col min="15875" max="15875" width="26.7265625" style="70" bestFit="1" customWidth="1"/>
    <col min="15876" max="15876" width="17.26953125" style="70" bestFit="1" customWidth="1"/>
    <col min="15877" max="15877" width="18" style="70" bestFit="1" customWidth="1"/>
    <col min="15878" max="15878" width="18.26953125" style="70" bestFit="1" customWidth="1"/>
    <col min="15879" max="15879" width="14.26953125" style="70" bestFit="1" customWidth="1"/>
    <col min="15880" max="16107" width="9.1796875" style="70"/>
    <col min="16108" max="16108" width="6" style="70" customWidth="1"/>
    <col min="16109" max="16109" width="11.26953125" style="70" customWidth="1"/>
    <col min="16110" max="16110" width="12.54296875" style="70" bestFit="1" customWidth="1"/>
    <col min="16111" max="16111" width="56.54296875" style="70" customWidth="1"/>
    <col min="16112" max="16112" width="4.54296875" style="70" customWidth="1"/>
    <col min="16113" max="16113" width="15.7265625" style="70" customWidth="1"/>
    <col min="16114" max="16122" width="16.7265625" style="70" customWidth="1"/>
    <col min="16123" max="16123" width="35.54296875" style="70" bestFit="1" customWidth="1"/>
    <col min="16124" max="16124" width="16.26953125" style="70" customWidth="1"/>
    <col min="16125" max="16125" width="15.453125" style="70" customWidth="1"/>
    <col min="16126" max="16126" width="15.453125" style="70" bestFit="1" customWidth="1"/>
    <col min="16127" max="16127" width="2.7265625" style="70" customWidth="1"/>
    <col min="16128" max="16128" width="9.1796875" style="70"/>
    <col min="16129" max="16129" width="35.453125" style="70" bestFit="1" customWidth="1"/>
    <col min="16130" max="16130" width="18.26953125" style="70" bestFit="1" customWidth="1"/>
    <col min="16131" max="16131" width="26.7265625" style="70" bestFit="1" customWidth="1"/>
    <col min="16132" max="16132" width="17.26953125" style="70" bestFit="1" customWidth="1"/>
    <col min="16133" max="16133" width="18" style="70" bestFit="1" customWidth="1"/>
    <col min="16134" max="16134" width="18.26953125" style="70" bestFit="1" customWidth="1"/>
    <col min="16135" max="16135" width="14.26953125" style="70" bestFit="1" customWidth="1"/>
    <col min="16136" max="16365" width="9.1796875" style="70"/>
    <col min="16366" max="16384" width="9.26953125" style="70" customWidth="1"/>
  </cols>
  <sheetData>
    <row r="1" spans="1:12" ht="13" x14ac:dyDescent="0.3">
      <c r="A1" s="384">
        <f>'Cover Page'!A21:H21</f>
        <v>0</v>
      </c>
      <c r="B1" s="384"/>
      <c r="C1" s="384"/>
      <c r="D1" s="384"/>
      <c r="E1" s="384"/>
      <c r="F1" s="384"/>
      <c r="G1" s="384"/>
      <c r="H1" s="384"/>
      <c r="I1" s="384"/>
      <c r="J1" s="384"/>
      <c r="K1" s="384"/>
      <c r="L1" s="384"/>
    </row>
    <row r="2" spans="1:12" ht="13" x14ac:dyDescent="0.3">
      <c r="A2" s="383" t="str">
        <f>'Cover Page'!A15:H15</f>
        <v>Interim Rate Adjustment Application</v>
      </c>
      <c r="B2" s="383"/>
      <c r="C2" s="383"/>
      <c r="D2" s="383"/>
      <c r="E2" s="383"/>
      <c r="F2" s="383"/>
      <c r="G2" s="383"/>
      <c r="H2" s="383"/>
      <c r="I2" s="383"/>
      <c r="J2" s="383"/>
      <c r="K2" s="383"/>
      <c r="L2" s="383"/>
    </row>
    <row r="3" spans="1:12" ht="13" x14ac:dyDescent="0.3">
      <c r="A3" s="383" t="str">
        <f>'Cover Page'!A33:J33</f>
        <v xml:space="preserve"> Month Period Ending December 31, </v>
      </c>
      <c r="B3" s="383"/>
      <c r="C3" s="383"/>
      <c r="D3" s="383"/>
      <c r="E3" s="383"/>
      <c r="F3" s="383"/>
      <c r="G3" s="383"/>
      <c r="H3" s="383"/>
      <c r="I3" s="383"/>
      <c r="J3" s="383"/>
      <c r="K3" s="383"/>
      <c r="L3" s="383"/>
    </row>
    <row r="4" spans="1:12" ht="13" x14ac:dyDescent="0.3">
      <c r="A4" s="383" t="s">
        <v>406</v>
      </c>
      <c r="B4" s="383"/>
      <c r="C4" s="383"/>
      <c r="D4" s="383"/>
      <c r="E4" s="383"/>
      <c r="F4" s="383"/>
      <c r="G4" s="383"/>
      <c r="H4" s="383"/>
      <c r="I4" s="383"/>
      <c r="J4" s="383"/>
      <c r="K4" s="383"/>
      <c r="L4" s="383"/>
    </row>
    <row r="5" spans="1:12" ht="13" x14ac:dyDescent="0.3">
      <c r="A5" s="283"/>
      <c r="B5" s="283"/>
      <c r="C5" s="283"/>
      <c r="D5" s="283"/>
      <c r="E5" s="283"/>
      <c r="F5" s="283"/>
      <c r="G5" s="283"/>
      <c r="H5" s="283"/>
      <c r="I5" s="283"/>
    </row>
    <row r="6" spans="1:12" ht="13" x14ac:dyDescent="0.3">
      <c r="A6" s="71"/>
      <c r="B6" s="71"/>
      <c r="C6" s="71"/>
      <c r="D6" s="71"/>
      <c r="E6" s="68"/>
      <c r="F6" s="71"/>
      <c r="G6" s="71"/>
      <c r="H6" s="71"/>
      <c r="I6" s="71"/>
    </row>
    <row r="7" spans="1:12" ht="53.25" customHeight="1" x14ac:dyDescent="0.3">
      <c r="A7" s="74" t="s">
        <v>59</v>
      </c>
      <c r="B7" s="74" t="s">
        <v>60</v>
      </c>
      <c r="C7" s="75" t="s">
        <v>209</v>
      </c>
      <c r="D7" s="75" t="s">
        <v>12</v>
      </c>
      <c r="E7" s="75" t="s">
        <v>401</v>
      </c>
      <c r="F7" s="75" t="str">
        <f>"Depreciation Rate per GUD No. " &amp; 'IRA-1 General Info'!B62</f>
        <v xml:space="preserve">Depreciation Rate per GUD No. </v>
      </c>
      <c r="G7" s="75" t="s">
        <v>11</v>
      </c>
      <c r="H7" s="75" t="s">
        <v>8</v>
      </c>
      <c r="I7" s="75" t="s">
        <v>80</v>
      </c>
      <c r="J7" s="367" t="s">
        <v>180</v>
      </c>
      <c r="K7" s="227" t="s">
        <v>181</v>
      </c>
      <c r="L7" s="371" t="s">
        <v>430</v>
      </c>
    </row>
    <row r="8" spans="1:12" s="81" customFormat="1" x14ac:dyDescent="0.25">
      <c r="A8" s="89" t="s">
        <v>1</v>
      </c>
      <c r="B8" s="78" t="s">
        <v>2</v>
      </c>
      <c r="C8" s="78" t="s">
        <v>3</v>
      </c>
      <c r="D8" s="78" t="s">
        <v>4</v>
      </c>
      <c r="E8" s="78" t="s">
        <v>5</v>
      </c>
      <c r="F8" s="78" t="s">
        <v>6</v>
      </c>
      <c r="G8" s="78" t="s">
        <v>7</v>
      </c>
      <c r="H8" s="78" t="s">
        <v>61</v>
      </c>
      <c r="I8" s="78" t="s">
        <v>62</v>
      </c>
      <c r="J8" s="368" t="s">
        <v>63</v>
      </c>
      <c r="K8" s="89" t="s">
        <v>64</v>
      </c>
      <c r="L8" s="372" t="s">
        <v>203</v>
      </c>
    </row>
    <row r="9" spans="1:12" s="81" customFormat="1" x14ac:dyDescent="0.25">
      <c r="A9" s="89"/>
      <c r="B9" s="78"/>
      <c r="C9" s="78"/>
      <c r="D9" s="267"/>
      <c r="E9" s="78"/>
      <c r="F9" s="78"/>
      <c r="G9" s="78"/>
      <c r="H9" s="78"/>
      <c r="I9" s="169" t="s">
        <v>339</v>
      </c>
      <c r="J9" s="369"/>
      <c r="K9" s="325" t="s">
        <v>374</v>
      </c>
      <c r="L9" s="325" t="s">
        <v>434</v>
      </c>
    </row>
    <row r="10" spans="1:12" x14ac:dyDescent="0.25">
      <c r="E10" s="70"/>
      <c r="G10" s="81"/>
      <c r="I10" s="81"/>
    </row>
    <row r="11" spans="1:12" ht="13" x14ac:dyDescent="0.3">
      <c r="A11" s="89">
        <v>11</v>
      </c>
      <c r="C11" s="283" t="s">
        <v>65</v>
      </c>
      <c r="D11" s="283"/>
      <c r="E11" s="70"/>
      <c r="G11" s="81"/>
      <c r="I11" s="81"/>
    </row>
    <row r="12" spans="1:12" ht="13" x14ac:dyDescent="0.3">
      <c r="A12" s="89">
        <v>12</v>
      </c>
      <c r="B12" s="80">
        <v>301</v>
      </c>
      <c r="C12" s="87" t="s">
        <v>182</v>
      </c>
      <c r="D12" s="283"/>
      <c r="E12" s="232">
        <v>0</v>
      </c>
      <c r="F12" s="254">
        <f>'IRA-9 Alloc. Initial Plant '!F12</f>
        <v>0</v>
      </c>
      <c r="G12" s="234">
        <f>E12*F12</f>
        <v>0</v>
      </c>
      <c r="H12" s="233">
        <v>0</v>
      </c>
      <c r="I12" s="234">
        <f>E12-H12</f>
        <v>0</v>
      </c>
      <c r="J12" s="352">
        <v>0</v>
      </c>
      <c r="K12" s="247">
        <f>I12*J12</f>
        <v>0</v>
      </c>
      <c r="L12" s="247">
        <f>G12*J12</f>
        <v>0</v>
      </c>
    </row>
    <row r="13" spans="1:12" ht="13" x14ac:dyDescent="0.3">
      <c r="A13" s="89">
        <v>13</v>
      </c>
      <c r="B13" s="80">
        <v>302</v>
      </c>
      <c r="C13" s="87" t="s">
        <v>183</v>
      </c>
      <c r="D13" s="283"/>
      <c r="E13" s="307">
        <v>0</v>
      </c>
      <c r="F13" s="254">
        <f>'IRA-9 Alloc. Initial Plant '!F13</f>
        <v>0</v>
      </c>
      <c r="G13" s="258">
        <f>E13*F13</f>
        <v>0</v>
      </c>
      <c r="H13" s="309">
        <v>0</v>
      </c>
      <c r="I13" s="258">
        <f>E13-H13</f>
        <v>0</v>
      </c>
      <c r="J13" s="352">
        <v>0</v>
      </c>
      <c r="K13" s="260">
        <f t="shared" ref="K13:K14" si="0">I13*J13</f>
        <v>0</v>
      </c>
      <c r="L13" s="260">
        <f t="shared" ref="L13:L53" si="1">G13*J13</f>
        <v>0</v>
      </c>
    </row>
    <row r="14" spans="1:12" x14ac:dyDescent="0.25">
      <c r="A14" s="89">
        <v>14</v>
      </c>
      <c r="B14" s="80">
        <v>303</v>
      </c>
      <c r="C14" s="82" t="s">
        <v>186</v>
      </c>
      <c r="D14" s="82"/>
      <c r="E14" s="308">
        <v>0</v>
      </c>
      <c r="F14" s="254">
        <f>'IRA-9 Alloc. Initial Plant '!F14</f>
        <v>0</v>
      </c>
      <c r="G14" s="259">
        <f>E14*F14</f>
        <v>0</v>
      </c>
      <c r="H14" s="308">
        <v>0</v>
      </c>
      <c r="I14" s="259">
        <f>E14-H14</f>
        <v>0</v>
      </c>
      <c r="J14" s="352">
        <v>0</v>
      </c>
      <c r="K14" s="260">
        <f t="shared" si="0"/>
        <v>0</v>
      </c>
      <c r="L14" s="260">
        <f t="shared" si="1"/>
        <v>0</v>
      </c>
    </row>
    <row r="15" spans="1:12" ht="13" x14ac:dyDescent="0.3">
      <c r="A15" s="89">
        <v>15</v>
      </c>
      <c r="B15" s="80"/>
      <c r="C15" s="283" t="s">
        <v>67</v>
      </c>
      <c r="D15" s="82"/>
      <c r="E15" s="319">
        <f>SUM(E12:E14)</f>
        <v>0</v>
      </c>
      <c r="F15" s="254"/>
      <c r="G15" s="319">
        <f t="shared" ref="G15:K15" si="2">SUM(G12:G14)</f>
        <v>0</v>
      </c>
      <c r="H15" s="319">
        <f t="shared" si="2"/>
        <v>0</v>
      </c>
      <c r="I15" s="319">
        <f>SUM(I12:I14)</f>
        <v>0</v>
      </c>
      <c r="J15" s="251"/>
      <c r="K15" s="319">
        <f t="shared" si="2"/>
        <v>0</v>
      </c>
      <c r="L15" s="311">
        <f>SUM(L12:L14)</f>
        <v>0</v>
      </c>
    </row>
    <row r="16" spans="1:12" x14ac:dyDescent="0.25">
      <c r="A16" s="89">
        <v>16</v>
      </c>
      <c r="B16" s="80"/>
      <c r="C16" s="82"/>
      <c r="D16" s="82"/>
      <c r="E16" s="30"/>
      <c r="F16" s="254"/>
      <c r="G16" s="30"/>
      <c r="H16" s="30"/>
      <c r="I16" s="30"/>
      <c r="J16" s="354"/>
      <c r="L16" s="373"/>
    </row>
    <row r="17" spans="1:12" ht="13" x14ac:dyDescent="0.3">
      <c r="A17" s="89">
        <v>17</v>
      </c>
      <c r="B17" s="80"/>
      <c r="C17" s="283" t="s">
        <v>70</v>
      </c>
      <c r="D17" s="283"/>
      <c r="E17" s="86"/>
      <c r="F17" s="254"/>
      <c r="G17" s="86"/>
      <c r="H17" s="86"/>
      <c r="I17" s="86"/>
      <c r="J17" s="354"/>
      <c r="L17" s="373"/>
    </row>
    <row r="18" spans="1:12" x14ac:dyDescent="0.25">
      <c r="A18" s="89">
        <v>18</v>
      </c>
      <c r="B18" s="80" t="s">
        <v>71</v>
      </c>
      <c r="C18" s="82" t="s">
        <v>184</v>
      </c>
      <c r="D18" s="82"/>
      <c r="E18" s="317">
        <v>0</v>
      </c>
      <c r="F18" s="254">
        <f>'IRA-9 Alloc. Initial Plant '!F18</f>
        <v>0</v>
      </c>
      <c r="G18" s="316">
        <f t="shared" ref="G18:G24" si="3">E18*F18</f>
        <v>0</v>
      </c>
      <c r="H18" s="317">
        <v>0</v>
      </c>
      <c r="I18" s="316">
        <f t="shared" ref="I18:I24" si="4">E18-H18</f>
        <v>0</v>
      </c>
      <c r="J18" s="352">
        <v>0</v>
      </c>
      <c r="K18" s="247">
        <f>I18*J18</f>
        <v>0</v>
      </c>
      <c r="L18" s="247">
        <f t="shared" si="1"/>
        <v>0</v>
      </c>
    </row>
    <row r="19" spans="1:12" x14ac:dyDescent="0.25">
      <c r="A19" s="89">
        <v>19</v>
      </c>
      <c r="B19" s="80">
        <v>366</v>
      </c>
      <c r="C19" s="82" t="s">
        <v>68</v>
      </c>
      <c r="D19" s="82"/>
      <c r="E19" s="312">
        <v>0</v>
      </c>
      <c r="F19" s="254">
        <f>'IRA-9 Alloc. Initial Plant '!F19</f>
        <v>0</v>
      </c>
      <c r="G19" s="99">
        <f t="shared" si="3"/>
        <v>0</v>
      </c>
      <c r="H19" s="312">
        <v>0</v>
      </c>
      <c r="I19" s="99">
        <f t="shared" si="4"/>
        <v>0</v>
      </c>
      <c r="J19" s="352">
        <v>0</v>
      </c>
      <c r="K19" s="260">
        <f t="shared" ref="K19:K24" si="5">I19*J19</f>
        <v>0</v>
      </c>
      <c r="L19" s="260">
        <f>G19*J19</f>
        <v>0</v>
      </c>
    </row>
    <row r="20" spans="1:12" x14ac:dyDescent="0.25">
      <c r="A20" s="89">
        <v>20</v>
      </c>
      <c r="B20" s="80">
        <v>367</v>
      </c>
      <c r="C20" s="82" t="s">
        <v>72</v>
      </c>
      <c r="D20" s="82"/>
      <c r="E20" s="312">
        <v>0</v>
      </c>
      <c r="F20" s="254">
        <f>'IRA-9 Alloc. Initial Plant '!F20</f>
        <v>0</v>
      </c>
      <c r="G20" s="99">
        <f t="shared" si="3"/>
        <v>0</v>
      </c>
      <c r="H20" s="312">
        <v>0</v>
      </c>
      <c r="I20" s="99">
        <f t="shared" si="4"/>
        <v>0</v>
      </c>
      <c r="J20" s="352">
        <v>0</v>
      </c>
      <c r="K20" s="260">
        <f t="shared" si="5"/>
        <v>0</v>
      </c>
      <c r="L20" s="260">
        <f t="shared" si="1"/>
        <v>0</v>
      </c>
    </row>
    <row r="21" spans="1:12" x14ac:dyDescent="0.25">
      <c r="A21" s="89">
        <v>21</v>
      </c>
      <c r="B21" s="80">
        <v>368</v>
      </c>
      <c r="C21" s="82" t="s">
        <v>69</v>
      </c>
      <c r="D21" s="82"/>
      <c r="E21" s="314">
        <v>0</v>
      </c>
      <c r="F21" s="254">
        <f>'IRA-9 Alloc. Initial Plant '!F21</f>
        <v>0</v>
      </c>
      <c r="G21" s="313">
        <f t="shared" si="3"/>
        <v>0</v>
      </c>
      <c r="H21" s="314">
        <v>0</v>
      </c>
      <c r="I21" s="99">
        <f t="shared" si="4"/>
        <v>0</v>
      </c>
      <c r="J21" s="352">
        <v>0</v>
      </c>
      <c r="K21" s="260">
        <f t="shared" si="5"/>
        <v>0</v>
      </c>
      <c r="L21" s="260">
        <f t="shared" si="1"/>
        <v>0</v>
      </c>
    </row>
    <row r="22" spans="1:12" x14ac:dyDescent="0.25">
      <c r="A22" s="89">
        <v>22</v>
      </c>
      <c r="B22" s="80">
        <v>369</v>
      </c>
      <c r="C22" s="82" t="s">
        <v>75</v>
      </c>
      <c r="D22" s="82"/>
      <c r="E22" s="314">
        <v>0</v>
      </c>
      <c r="F22" s="254">
        <f>'IRA-9 Alloc. Initial Plant '!F22</f>
        <v>0</v>
      </c>
      <c r="G22" s="313">
        <f t="shared" si="3"/>
        <v>0</v>
      </c>
      <c r="H22" s="314">
        <v>0</v>
      </c>
      <c r="I22" s="99">
        <f t="shared" si="4"/>
        <v>0</v>
      </c>
      <c r="J22" s="352">
        <v>0</v>
      </c>
      <c r="K22" s="260">
        <f t="shared" si="5"/>
        <v>0</v>
      </c>
      <c r="L22" s="260">
        <f t="shared" si="1"/>
        <v>0</v>
      </c>
    </row>
    <row r="23" spans="1:12" x14ac:dyDescent="0.25">
      <c r="A23" s="89">
        <v>23</v>
      </c>
      <c r="B23" s="80">
        <v>370</v>
      </c>
      <c r="C23" s="82" t="s">
        <v>73</v>
      </c>
      <c r="D23" s="82"/>
      <c r="E23" s="314">
        <v>0</v>
      </c>
      <c r="F23" s="254">
        <f>'IRA-9 Alloc. Initial Plant '!F23</f>
        <v>0</v>
      </c>
      <c r="G23" s="313">
        <f t="shared" si="3"/>
        <v>0</v>
      </c>
      <c r="H23" s="314">
        <v>0</v>
      </c>
      <c r="I23" s="99">
        <f t="shared" si="4"/>
        <v>0</v>
      </c>
      <c r="J23" s="352">
        <v>0</v>
      </c>
      <c r="K23" s="260">
        <f t="shared" si="5"/>
        <v>0</v>
      </c>
      <c r="L23" s="260">
        <f t="shared" si="1"/>
        <v>0</v>
      </c>
    </row>
    <row r="24" spans="1:12" x14ac:dyDescent="0.25">
      <c r="A24" s="89">
        <v>24</v>
      </c>
      <c r="B24" s="80">
        <v>371</v>
      </c>
      <c r="C24" s="82" t="s">
        <v>66</v>
      </c>
      <c r="D24" s="82"/>
      <c r="E24" s="314">
        <v>0</v>
      </c>
      <c r="F24" s="254">
        <f>'IRA-9 Alloc. Initial Plant '!F24</f>
        <v>0</v>
      </c>
      <c r="G24" s="313">
        <f t="shared" si="3"/>
        <v>0</v>
      </c>
      <c r="H24" s="314">
        <v>0</v>
      </c>
      <c r="I24" s="99">
        <f t="shared" si="4"/>
        <v>0</v>
      </c>
      <c r="J24" s="352">
        <v>0</v>
      </c>
      <c r="K24" s="260">
        <f t="shared" si="5"/>
        <v>0</v>
      </c>
      <c r="L24" s="260">
        <f t="shared" si="1"/>
        <v>0</v>
      </c>
    </row>
    <row r="25" spans="1:12" ht="13" x14ac:dyDescent="0.3">
      <c r="A25" s="89">
        <v>25</v>
      </c>
      <c r="B25" s="80"/>
      <c r="C25" s="283" t="s">
        <v>67</v>
      </c>
      <c r="D25" s="283"/>
      <c r="E25" s="319">
        <f>SUM(E18:E24)</f>
        <v>0</v>
      </c>
      <c r="F25" s="254"/>
      <c r="G25" s="315">
        <f>SUM(G18:G24)</f>
        <v>0</v>
      </c>
      <c r="H25" s="315">
        <f>SUM(H18:H24)</f>
        <v>0</v>
      </c>
      <c r="I25" s="315">
        <f>SUM(I18:I24)</f>
        <v>0</v>
      </c>
      <c r="J25" s="354"/>
      <c r="K25" s="311">
        <f>SUM(K18:K24)</f>
        <v>0</v>
      </c>
      <c r="L25" s="311">
        <f>SUM(L18:L24)</f>
        <v>0</v>
      </c>
    </row>
    <row r="26" spans="1:12" x14ac:dyDescent="0.25">
      <c r="A26" s="89">
        <v>26</v>
      </c>
      <c r="E26" s="88"/>
      <c r="F26" s="254"/>
      <c r="G26" s="88"/>
      <c r="H26" s="88"/>
      <c r="I26" s="88"/>
      <c r="J26" s="354"/>
      <c r="L26" s="373"/>
    </row>
    <row r="27" spans="1:12" ht="13" x14ac:dyDescent="0.3">
      <c r="A27" s="89">
        <v>27</v>
      </c>
      <c r="B27" s="81"/>
      <c r="C27" s="282" t="s">
        <v>74</v>
      </c>
      <c r="E27" s="88"/>
      <c r="F27" s="254"/>
      <c r="G27" s="88"/>
      <c r="H27" s="88"/>
      <c r="I27" s="88"/>
      <c r="J27" s="354"/>
      <c r="L27" s="373"/>
    </row>
    <row r="28" spans="1:12" x14ac:dyDescent="0.25">
      <c r="A28" s="89">
        <v>28</v>
      </c>
      <c r="B28" s="89">
        <v>374</v>
      </c>
      <c r="C28" s="90" t="s">
        <v>185</v>
      </c>
      <c r="E28" s="320">
        <v>0</v>
      </c>
      <c r="F28" s="254">
        <f>'IRA-9 Alloc. Initial Plant '!F28</f>
        <v>0</v>
      </c>
      <c r="G28" s="240">
        <f t="shared" ref="G28:G39" si="6">E28*F28</f>
        <v>0</v>
      </c>
      <c r="H28" s="320">
        <v>0</v>
      </c>
      <c r="I28" s="316">
        <f t="shared" ref="I28:I39" si="7">E28-H28</f>
        <v>0</v>
      </c>
      <c r="J28" s="352">
        <v>0</v>
      </c>
      <c r="K28" s="310">
        <f>I28*J28</f>
        <v>0</v>
      </c>
      <c r="L28" s="247">
        <f t="shared" si="1"/>
        <v>0</v>
      </c>
    </row>
    <row r="29" spans="1:12" x14ac:dyDescent="0.25">
      <c r="A29" s="89">
        <v>29</v>
      </c>
      <c r="B29" s="89">
        <v>375</v>
      </c>
      <c r="C29" s="90" t="s">
        <v>68</v>
      </c>
      <c r="E29" s="323">
        <v>0</v>
      </c>
      <c r="F29" s="254">
        <f>'IRA-9 Alloc. Initial Plant '!F29</f>
        <v>0</v>
      </c>
      <c r="G29" s="101">
        <f t="shared" si="6"/>
        <v>0</v>
      </c>
      <c r="H29" s="323">
        <v>0</v>
      </c>
      <c r="I29" s="99">
        <f t="shared" si="7"/>
        <v>0</v>
      </c>
      <c r="J29" s="352">
        <v>0</v>
      </c>
      <c r="K29" s="326">
        <f>I29*J29</f>
        <v>0</v>
      </c>
      <c r="L29" s="260">
        <f t="shared" si="1"/>
        <v>0</v>
      </c>
    </row>
    <row r="30" spans="1:12" x14ac:dyDescent="0.25">
      <c r="A30" s="89">
        <v>30</v>
      </c>
      <c r="B30" s="89">
        <v>376</v>
      </c>
      <c r="C30" s="90" t="s">
        <v>72</v>
      </c>
      <c r="E30" s="323">
        <v>0</v>
      </c>
      <c r="F30" s="254">
        <f>'IRA-9 Alloc. Initial Plant '!F30</f>
        <v>0</v>
      </c>
      <c r="G30" s="101">
        <f t="shared" si="6"/>
        <v>0</v>
      </c>
      <c r="H30" s="323">
        <v>0</v>
      </c>
      <c r="I30" s="99">
        <f t="shared" si="7"/>
        <v>0</v>
      </c>
      <c r="J30" s="352">
        <v>0</v>
      </c>
      <c r="K30" s="326">
        <f t="shared" ref="K30:K39" si="8">I30*J30</f>
        <v>0</v>
      </c>
      <c r="L30" s="260">
        <f t="shared" si="1"/>
        <v>0</v>
      </c>
    </row>
    <row r="31" spans="1:12" x14ac:dyDescent="0.25">
      <c r="A31" s="89">
        <v>31</v>
      </c>
      <c r="B31" s="89">
        <v>377</v>
      </c>
      <c r="C31" s="90" t="s">
        <v>69</v>
      </c>
      <c r="E31" s="323">
        <v>0</v>
      </c>
      <c r="F31" s="254">
        <f>'IRA-9 Alloc. Initial Plant '!F31</f>
        <v>0</v>
      </c>
      <c r="G31" s="101">
        <f t="shared" si="6"/>
        <v>0</v>
      </c>
      <c r="H31" s="323">
        <v>0</v>
      </c>
      <c r="I31" s="99">
        <f t="shared" si="7"/>
        <v>0</v>
      </c>
      <c r="J31" s="352">
        <v>0</v>
      </c>
      <c r="K31" s="326">
        <f t="shared" si="8"/>
        <v>0</v>
      </c>
      <c r="L31" s="260">
        <f t="shared" si="1"/>
        <v>0</v>
      </c>
    </row>
    <row r="32" spans="1:12" x14ac:dyDescent="0.25">
      <c r="A32" s="89">
        <v>32</v>
      </c>
      <c r="B32" s="89">
        <v>378</v>
      </c>
      <c r="C32" s="90" t="s">
        <v>187</v>
      </c>
      <c r="E32" s="323">
        <v>0</v>
      </c>
      <c r="F32" s="254">
        <f>'IRA-9 Alloc. Initial Plant '!F32</f>
        <v>0</v>
      </c>
      <c r="G32" s="101">
        <f t="shared" si="6"/>
        <v>0</v>
      </c>
      <c r="H32" s="323">
        <v>0</v>
      </c>
      <c r="I32" s="99">
        <f t="shared" si="7"/>
        <v>0</v>
      </c>
      <c r="J32" s="352">
        <v>0</v>
      </c>
      <c r="K32" s="326">
        <f t="shared" si="8"/>
        <v>0</v>
      </c>
      <c r="L32" s="260">
        <f t="shared" si="1"/>
        <v>0</v>
      </c>
    </row>
    <row r="33" spans="1:12" x14ac:dyDescent="0.25">
      <c r="A33" s="89">
        <v>33</v>
      </c>
      <c r="B33" s="89">
        <v>379</v>
      </c>
      <c r="C33" s="90" t="s">
        <v>188</v>
      </c>
      <c r="E33" s="323">
        <v>0</v>
      </c>
      <c r="F33" s="254">
        <f>'IRA-9 Alloc. Initial Plant '!F33</f>
        <v>0</v>
      </c>
      <c r="G33" s="101">
        <f t="shared" si="6"/>
        <v>0</v>
      </c>
      <c r="H33" s="323">
        <v>0</v>
      </c>
      <c r="I33" s="99">
        <f t="shared" si="7"/>
        <v>0</v>
      </c>
      <c r="J33" s="352">
        <v>0</v>
      </c>
      <c r="K33" s="326">
        <f t="shared" si="8"/>
        <v>0</v>
      </c>
      <c r="L33" s="260">
        <f t="shared" si="1"/>
        <v>0</v>
      </c>
    </row>
    <row r="34" spans="1:12" x14ac:dyDescent="0.25">
      <c r="A34" s="89">
        <v>34</v>
      </c>
      <c r="B34" s="89">
        <v>380</v>
      </c>
      <c r="C34" s="90" t="s">
        <v>76</v>
      </c>
      <c r="E34" s="323">
        <v>0</v>
      </c>
      <c r="F34" s="254">
        <f>'IRA-9 Alloc. Initial Plant '!F34</f>
        <v>0</v>
      </c>
      <c r="G34" s="101">
        <f t="shared" si="6"/>
        <v>0</v>
      </c>
      <c r="H34" s="323">
        <v>0</v>
      </c>
      <c r="I34" s="99">
        <f t="shared" si="7"/>
        <v>0</v>
      </c>
      <c r="J34" s="352">
        <v>0</v>
      </c>
      <c r="K34" s="326">
        <f t="shared" si="8"/>
        <v>0</v>
      </c>
      <c r="L34" s="260">
        <f t="shared" si="1"/>
        <v>0</v>
      </c>
    </row>
    <row r="35" spans="1:12" x14ac:dyDescent="0.25">
      <c r="A35" s="89">
        <v>35</v>
      </c>
      <c r="B35" s="89">
        <v>381</v>
      </c>
      <c r="C35" s="90" t="s">
        <v>125</v>
      </c>
      <c r="E35" s="323">
        <v>0</v>
      </c>
      <c r="F35" s="254">
        <f>'IRA-9 Alloc. Initial Plant '!F35</f>
        <v>0</v>
      </c>
      <c r="G35" s="101">
        <f t="shared" si="6"/>
        <v>0</v>
      </c>
      <c r="H35" s="323">
        <v>0</v>
      </c>
      <c r="I35" s="99">
        <f t="shared" si="7"/>
        <v>0</v>
      </c>
      <c r="J35" s="352">
        <v>0</v>
      </c>
      <c r="K35" s="326">
        <f t="shared" si="8"/>
        <v>0</v>
      </c>
      <c r="L35" s="260">
        <f t="shared" si="1"/>
        <v>0</v>
      </c>
    </row>
    <row r="36" spans="1:12" x14ac:dyDescent="0.25">
      <c r="A36" s="89">
        <v>36</v>
      </c>
      <c r="B36" s="170">
        <v>382</v>
      </c>
      <c r="C36" s="90" t="s">
        <v>126</v>
      </c>
      <c r="E36" s="323">
        <v>0</v>
      </c>
      <c r="F36" s="254">
        <f>'IRA-9 Alloc. Initial Plant '!F36</f>
        <v>0</v>
      </c>
      <c r="G36" s="101">
        <f t="shared" si="6"/>
        <v>0</v>
      </c>
      <c r="H36" s="323">
        <v>0</v>
      </c>
      <c r="I36" s="99">
        <f t="shared" si="7"/>
        <v>0</v>
      </c>
      <c r="J36" s="352">
        <v>0</v>
      </c>
      <c r="K36" s="326">
        <f t="shared" si="8"/>
        <v>0</v>
      </c>
      <c r="L36" s="260">
        <f t="shared" si="1"/>
        <v>0</v>
      </c>
    </row>
    <row r="37" spans="1:12" x14ac:dyDescent="0.25">
      <c r="A37" s="89">
        <v>37</v>
      </c>
      <c r="B37" s="89">
        <v>383</v>
      </c>
      <c r="C37" s="90" t="s">
        <v>127</v>
      </c>
      <c r="E37" s="323">
        <v>0</v>
      </c>
      <c r="F37" s="254">
        <f>'IRA-9 Alloc. Initial Plant '!F37</f>
        <v>0</v>
      </c>
      <c r="G37" s="101">
        <f t="shared" si="6"/>
        <v>0</v>
      </c>
      <c r="H37" s="323">
        <v>0</v>
      </c>
      <c r="I37" s="99">
        <f t="shared" si="7"/>
        <v>0</v>
      </c>
      <c r="J37" s="352">
        <v>0</v>
      </c>
      <c r="K37" s="326">
        <f t="shared" si="8"/>
        <v>0</v>
      </c>
      <c r="L37" s="260">
        <f t="shared" si="1"/>
        <v>0</v>
      </c>
    </row>
    <row r="38" spans="1:12" x14ac:dyDescent="0.25">
      <c r="A38" s="89">
        <v>38</v>
      </c>
      <c r="B38" s="89">
        <v>385</v>
      </c>
      <c r="C38" s="90" t="s">
        <v>189</v>
      </c>
      <c r="E38" s="323">
        <v>0</v>
      </c>
      <c r="F38" s="254">
        <f>'IRA-9 Alloc. Initial Plant '!F38</f>
        <v>0</v>
      </c>
      <c r="G38" s="101">
        <f t="shared" si="6"/>
        <v>0</v>
      </c>
      <c r="H38" s="323">
        <v>0</v>
      </c>
      <c r="I38" s="99">
        <f t="shared" si="7"/>
        <v>0</v>
      </c>
      <c r="J38" s="352">
        <v>0</v>
      </c>
      <c r="K38" s="326">
        <f t="shared" si="8"/>
        <v>0</v>
      </c>
      <c r="L38" s="260">
        <f t="shared" si="1"/>
        <v>0</v>
      </c>
    </row>
    <row r="39" spans="1:12" x14ac:dyDescent="0.25">
      <c r="A39" s="89">
        <v>39</v>
      </c>
      <c r="B39" s="89" t="s">
        <v>77</v>
      </c>
      <c r="C39" s="90" t="s">
        <v>190</v>
      </c>
      <c r="E39" s="323">
        <v>0</v>
      </c>
      <c r="F39" s="254">
        <f>'IRA-9 Alloc. Initial Plant '!F39</f>
        <v>0</v>
      </c>
      <c r="G39" s="101">
        <f t="shared" si="6"/>
        <v>0</v>
      </c>
      <c r="H39" s="323">
        <v>0</v>
      </c>
      <c r="I39" s="99">
        <f t="shared" si="7"/>
        <v>0</v>
      </c>
      <c r="J39" s="352">
        <v>0</v>
      </c>
      <c r="K39" s="326">
        <f t="shared" si="8"/>
        <v>0</v>
      </c>
      <c r="L39" s="260">
        <f t="shared" si="1"/>
        <v>0</v>
      </c>
    </row>
    <row r="40" spans="1:12" ht="13" x14ac:dyDescent="0.3">
      <c r="A40" s="89">
        <v>40</v>
      </c>
      <c r="C40" s="283" t="s">
        <v>67</v>
      </c>
      <c r="E40" s="319">
        <f>SUM(E28:E39)</f>
        <v>0</v>
      </c>
      <c r="F40" s="254"/>
      <c r="G40" s="319">
        <f>SUM(G28:G39)</f>
        <v>0</v>
      </c>
      <c r="H40" s="319">
        <f>SUM(H28:H39)</f>
        <v>0</v>
      </c>
      <c r="I40" s="319">
        <f>SUM(I28:I39)</f>
        <v>0</v>
      </c>
      <c r="J40" s="354"/>
      <c r="K40" s="311">
        <f>SUM(K28:K39)</f>
        <v>0</v>
      </c>
      <c r="L40" s="311">
        <f>SUM(L28:L39)</f>
        <v>0</v>
      </c>
    </row>
    <row r="41" spans="1:12" x14ac:dyDescent="0.25">
      <c r="A41" s="89">
        <v>41</v>
      </c>
      <c r="E41" s="88"/>
      <c r="F41" s="254"/>
      <c r="G41" s="88"/>
      <c r="H41" s="88"/>
      <c r="I41" s="88"/>
      <c r="J41" s="354"/>
      <c r="L41" s="373"/>
    </row>
    <row r="42" spans="1:12" ht="13" x14ac:dyDescent="0.3">
      <c r="A42" s="89">
        <v>42</v>
      </c>
      <c r="C42" s="283" t="s">
        <v>78</v>
      </c>
      <c r="D42" s="283"/>
      <c r="E42" s="88"/>
      <c r="F42" s="254"/>
      <c r="G42" s="88"/>
      <c r="H42" s="88"/>
      <c r="I42" s="88"/>
      <c r="J42" s="354"/>
      <c r="L42" s="373"/>
    </row>
    <row r="43" spans="1:12" x14ac:dyDescent="0.25">
      <c r="A43" s="89">
        <v>43</v>
      </c>
      <c r="B43" s="80">
        <v>389</v>
      </c>
      <c r="C43" s="82" t="s">
        <v>185</v>
      </c>
      <c r="D43" s="82"/>
      <c r="E43" s="321">
        <v>0</v>
      </c>
      <c r="F43" s="254">
        <f>'IRA-9 Alloc. Initial Plant '!F43</f>
        <v>0</v>
      </c>
      <c r="G43" s="324">
        <f t="shared" ref="G43:G53" si="9">E43*F43</f>
        <v>0</v>
      </c>
      <c r="H43" s="321">
        <v>0</v>
      </c>
      <c r="I43" s="316">
        <f>E43-H43</f>
        <v>0</v>
      </c>
      <c r="J43" s="352">
        <v>0</v>
      </c>
      <c r="K43" s="310">
        <f>I43*J43</f>
        <v>0</v>
      </c>
      <c r="L43" s="247">
        <f t="shared" si="1"/>
        <v>0</v>
      </c>
    </row>
    <row r="44" spans="1:12" x14ac:dyDescent="0.25">
      <c r="A44" s="89">
        <v>44</v>
      </c>
      <c r="B44" s="80">
        <v>390</v>
      </c>
      <c r="C44" s="82" t="s">
        <v>68</v>
      </c>
      <c r="D44" s="82"/>
      <c r="E44" s="314">
        <v>0</v>
      </c>
      <c r="F44" s="254">
        <f>'IRA-9 Alloc. Initial Plant '!F44</f>
        <v>0</v>
      </c>
      <c r="G44" s="313">
        <f t="shared" si="9"/>
        <v>0</v>
      </c>
      <c r="H44" s="314">
        <v>0</v>
      </c>
      <c r="I44" s="101">
        <f>E44-H44</f>
        <v>0</v>
      </c>
      <c r="J44" s="352">
        <v>0</v>
      </c>
      <c r="K44" s="326">
        <f>I44*J44</f>
        <v>0</v>
      </c>
      <c r="L44" s="260">
        <f t="shared" si="1"/>
        <v>0</v>
      </c>
    </row>
    <row r="45" spans="1:12" x14ac:dyDescent="0.25">
      <c r="A45" s="89">
        <v>45</v>
      </c>
      <c r="B45" s="80">
        <v>391</v>
      </c>
      <c r="C45" s="82" t="s">
        <v>191</v>
      </c>
      <c r="D45" s="82"/>
      <c r="E45" s="314">
        <v>0</v>
      </c>
      <c r="F45" s="254">
        <f>'IRA-9 Alloc. Initial Plant '!F45</f>
        <v>0</v>
      </c>
      <c r="G45" s="313">
        <f t="shared" si="9"/>
        <v>0</v>
      </c>
      <c r="H45" s="314">
        <v>0</v>
      </c>
      <c r="I45" s="101">
        <f t="shared" ref="I45:I53" si="10">E45-H45</f>
        <v>0</v>
      </c>
      <c r="J45" s="352">
        <v>0</v>
      </c>
      <c r="K45" s="326">
        <f t="shared" ref="K45:K53" si="11">I45*J45</f>
        <v>0</v>
      </c>
      <c r="L45" s="260">
        <f t="shared" si="1"/>
        <v>0</v>
      </c>
    </row>
    <row r="46" spans="1:12" x14ac:dyDescent="0.25">
      <c r="A46" s="89">
        <v>46</v>
      </c>
      <c r="B46" s="80">
        <v>392</v>
      </c>
      <c r="C46" s="82" t="s">
        <v>79</v>
      </c>
      <c r="D46" s="82"/>
      <c r="E46" s="314">
        <v>0</v>
      </c>
      <c r="F46" s="254">
        <f>'IRA-9 Alloc. Initial Plant '!F46</f>
        <v>0</v>
      </c>
      <c r="G46" s="313">
        <f t="shared" si="9"/>
        <v>0</v>
      </c>
      <c r="H46" s="314">
        <v>0</v>
      </c>
      <c r="I46" s="101">
        <f t="shared" si="10"/>
        <v>0</v>
      </c>
      <c r="J46" s="352">
        <v>0</v>
      </c>
      <c r="K46" s="326">
        <f t="shared" si="11"/>
        <v>0</v>
      </c>
      <c r="L46" s="260">
        <f t="shared" si="1"/>
        <v>0</v>
      </c>
    </row>
    <row r="47" spans="1:12" x14ac:dyDescent="0.25">
      <c r="A47" s="89">
        <v>47</v>
      </c>
      <c r="B47" s="80">
        <v>393</v>
      </c>
      <c r="C47" s="82" t="s">
        <v>192</v>
      </c>
      <c r="D47" s="82"/>
      <c r="E47" s="323">
        <v>0</v>
      </c>
      <c r="F47" s="254">
        <f>'IRA-9 Alloc. Initial Plant '!F47</f>
        <v>0</v>
      </c>
      <c r="G47" s="101">
        <f t="shared" si="9"/>
        <v>0</v>
      </c>
      <c r="H47" s="323">
        <v>0</v>
      </c>
      <c r="I47" s="101">
        <f t="shared" si="10"/>
        <v>0</v>
      </c>
      <c r="J47" s="352">
        <v>0</v>
      </c>
      <c r="K47" s="326">
        <f t="shared" si="11"/>
        <v>0</v>
      </c>
      <c r="L47" s="260">
        <f t="shared" si="1"/>
        <v>0</v>
      </c>
    </row>
    <row r="48" spans="1:12" x14ac:dyDescent="0.25">
      <c r="A48" s="89">
        <v>48</v>
      </c>
      <c r="B48" s="80">
        <v>394</v>
      </c>
      <c r="C48" s="82" t="s">
        <v>193</v>
      </c>
      <c r="D48" s="82"/>
      <c r="E48" s="323">
        <v>0</v>
      </c>
      <c r="F48" s="254">
        <f>'IRA-9 Alloc. Initial Plant '!F48</f>
        <v>0</v>
      </c>
      <c r="G48" s="101">
        <f t="shared" si="9"/>
        <v>0</v>
      </c>
      <c r="H48" s="323">
        <v>0</v>
      </c>
      <c r="I48" s="101">
        <f t="shared" si="10"/>
        <v>0</v>
      </c>
      <c r="J48" s="352">
        <v>0</v>
      </c>
      <c r="K48" s="326">
        <f t="shared" si="11"/>
        <v>0</v>
      </c>
      <c r="L48" s="260">
        <f t="shared" si="1"/>
        <v>0</v>
      </c>
    </row>
    <row r="49" spans="1:12" x14ac:dyDescent="0.25">
      <c r="A49" s="89">
        <v>49</v>
      </c>
      <c r="B49" s="80">
        <v>395</v>
      </c>
      <c r="C49" s="82" t="s">
        <v>194</v>
      </c>
      <c r="D49" s="82"/>
      <c r="E49" s="323">
        <v>0</v>
      </c>
      <c r="F49" s="254">
        <f>'IRA-9 Alloc. Initial Plant '!F49</f>
        <v>0</v>
      </c>
      <c r="G49" s="101">
        <f t="shared" si="9"/>
        <v>0</v>
      </c>
      <c r="H49" s="323">
        <v>0</v>
      </c>
      <c r="I49" s="101">
        <f t="shared" si="10"/>
        <v>0</v>
      </c>
      <c r="J49" s="352">
        <v>0</v>
      </c>
      <c r="K49" s="326">
        <f t="shared" si="11"/>
        <v>0</v>
      </c>
      <c r="L49" s="260">
        <f t="shared" si="1"/>
        <v>0</v>
      </c>
    </row>
    <row r="50" spans="1:12" x14ac:dyDescent="0.25">
      <c r="A50" s="89">
        <v>50</v>
      </c>
      <c r="B50" s="80">
        <v>396</v>
      </c>
      <c r="C50" s="82" t="s">
        <v>195</v>
      </c>
      <c r="D50" s="82"/>
      <c r="E50" s="323">
        <v>0</v>
      </c>
      <c r="F50" s="254">
        <f>'IRA-9 Alloc. Initial Plant '!F50</f>
        <v>0</v>
      </c>
      <c r="G50" s="101">
        <f t="shared" si="9"/>
        <v>0</v>
      </c>
      <c r="H50" s="323">
        <v>0</v>
      </c>
      <c r="I50" s="101">
        <f t="shared" si="10"/>
        <v>0</v>
      </c>
      <c r="J50" s="352">
        <v>0</v>
      </c>
      <c r="K50" s="326">
        <f t="shared" si="11"/>
        <v>0</v>
      </c>
      <c r="L50" s="260">
        <f t="shared" si="1"/>
        <v>0</v>
      </c>
    </row>
    <row r="51" spans="1:12" x14ac:dyDescent="0.25">
      <c r="A51" s="89">
        <v>51</v>
      </c>
      <c r="B51" s="80">
        <v>397</v>
      </c>
      <c r="C51" s="82" t="s">
        <v>73</v>
      </c>
      <c r="D51" s="82"/>
      <c r="E51" s="323">
        <v>0</v>
      </c>
      <c r="F51" s="254">
        <f>'IRA-9 Alloc. Initial Plant '!F51</f>
        <v>0</v>
      </c>
      <c r="G51" s="101">
        <f t="shared" si="9"/>
        <v>0</v>
      </c>
      <c r="H51" s="323">
        <v>0</v>
      </c>
      <c r="I51" s="101">
        <f t="shared" si="10"/>
        <v>0</v>
      </c>
      <c r="J51" s="352">
        <v>0</v>
      </c>
      <c r="K51" s="326">
        <f t="shared" si="11"/>
        <v>0</v>
      </c>
      <c r="L51" s="260">
        <f t="shared" si="1"/>
        <v>0</v>
      </c>
    </row>
    <row r="52" spans="1:12" x14ac:dyDescent="0.25">
      <c r="A52" s="89">
        <v>52</v>
      </c>
      <c r="B52" s="80">
        <v>398</v>
      </c>
      <c r="C52" s="82" t="s">
        <v>196</v>
      </c>
      <c r="D52" s="82"/>
      <c r="E52" s="323">
        <v>0</v>
      </c>
      <c r="F52" s="254">
        <f>'IRA-9 Alloc. Initial Plant '!F52</f>
        <v>0</v>
      </c>
      <c r="G52" s="101">
        <f t="shared" si="9"/>
        <v>0</v>
      </c>
      <c r="H52" s="323">
        <v>0</v>
      </c>
      <c r="I52" s="101">
        <f t="shared" si="10"/>
        <v>0</v>
      </c>
      <c r="J52" s="352">
        <v>0</v>
      </c>
      <c r="K52" s="326">
        <f t="shared" si="11"/>
        <v>0</v>
      </c>
      <c r="L52" s="260">
        <f t="shared" si="1"/>
        <v>0</v>
      </c>
    </row>
    <row r="53" spans="1:12" x14ac:dyDescent="0.25">
      <c r="A53" s="89">
        <v>53</v>
      </c>
      <c r="B53" s="80">
        <v>399</v>
      </c>
      <c r="C53" s="82" t="s">
        <v>197</v>
      </c>
      <c r="D53" s="82"/>
      <c r="E53" s="323">
        <v>0</v>
      </c>
      <c r="F53" s="254">
        <f>'IRA-9 Alloc. Initial Plant '!F53</f>
        <v>0</v>
      </c>
      <c r="G53" s="101">
        <f t="shared" si="9"/>
        <v>0</v>
      </c>
      <c r="H53" s="323">
        <v>0</v>
      </c>
      <c r="I53" s="101">
        <f t="shared" si="10"/>
        <v>0</v>
      </c>
      <c r="J53" s="352">
        <v>0</v>
      </c>
      <c r="K53" s="326">
        <f t="shared" si="11"/>
        <v>0</v>
      </c>
      <c r="L53" s="260">
        <f t="shared" si="1"/>
        <v>0</v>
      </c>
    </row>
    <row r="54" spans="1:12" ht="13" x14ac:dyDescent="0.3">
      <c r="A54" s="89">
        <v>54</v>
      </c>
      <c r="C54" s="283" t="s">
        <v>67</v>
      </c>
      <c r="D54" s="283"/>
      <c r="E54" s="319">
        <f>SUM(E43:E53)</f>
        <v>0</v>
      </c>
      <c r="F54" s="114"/>
      <c r="G54" s="319">
        <f>SUM(G43:G53)</f>
        <v>0</v>
      </c>
      <c r="H54" s="319">
        <f>SUM(H43:H53)</f>
        <v>0</v>
      </c>
      <c r="I54" s="319">
        <f>SUM(I43:I53)</f>
        <v>0</v>
      </c>
      <c r="J54" s="370"/>
      <c r="K54" s="311">
        <f>SUM(K43:K53)</f>
        <v>0</v>
      </c>
      <c r="L54" s="319">
        <f t="shared" ref="L54" si="12">SUM(L43:L53)</f>
        <v>0</v>
      </c>
    </row>
    <row r="55" spans="1:12" x14ac:dyDescent="0.25">
      <c r="A55" s="89">
        <v>55</v>
      </c>
      <c r="C55" s="82"/>
      <c r="D55" s="82"/>
      <c r="E55" s="97"/>
      <c r="F55" s="239"/>
      <c r="G55" s="98"/>
      <c r="H55" s="97"/>
      <c r="I55" s="98"/>
      <c r="J55" s="370"/>
    </row>
    <row r="56" spans="1:12" ht="13.5" thickBot="1" x14ac:dyDescent="0.35">
      <c r="A56" s="89">
        <v>56</v>
      </c>
      <c r="C56" s="283" t="s">
        <v>81</v>
      </c>
      <c r="D56" s="283"/>
      <c r="E56" s="322">
        <f t="shared" ref="E56" si="13">+E15+E25+E54+E40</f>
        <v>0</v>
      </c>
      <c r="F56" s="238"/>
      <c r="G56" s="322">
        <f>+G15+G25+G54+G40</f>
        <v>0</v>
      </c>
      <c r="H56" s="322">
        <f t="shared" ref="H56:L56" si="14">+H15+H25+H54+H40</f>
        <v>0</v>
      </c>
      <c r="I56" s="322">
        <f t="shared" si="14"/>
        <v>0</v>
      </c>
      <c r="J56" s="251"/>
      <c r="K56" s="322">
        <f t="shared" si="14"/>
        <v>0</v>
      </c>
      <c r="L56" s="322">
        <f t="shared" si="14"/>
        <v>0</v>
      </c>
    </row>
    <row r="57" spans="1:12" ht="13" thickTop="1" x14ac:dyDescent="0.25">
      <c r="A57" s="89">
        <v>57</v>
      </c>
      <c r="C57" s="82" t="s">
        <v>198</v>
      </c>
      <c r="D57" s="231"/>
      <c r="E57" s="100"/>
      <c r="F57" s="114">
        <f>'IRA-9 Alloc. Initial Plant '!F57</f>
        <v>0</v>
      </c>
      <c r="G57" s="101">
        <f>E57*F57</f>
        <v>0</v>
      </c>
      <c r="H57" s="101"/>
      <c r="I57" s="101"/>
      <c r="J57" s="374">
        <v>0</v>
      </c>
      <c r="L57" s="260">
        <f>G57*J57</f>
        <v>0</v>
      </c>
    </row>
    <row r="58" spans="1:12" ht="13.5" thickBot="1" x14ac:dyDescent="0.35">
      <c r="A58" s="89">
        <v>58</v>
      </c>
      <c r="C58" s="283" t="s">
        <v>82</v>
      </c>
      <c r="D58" s="283"/>
      <c r="E58" s="322">
        <f>E56+E57</f>
        <v>0</v>
      </c>
      <c r="F58" s="316"/>
      <c r="G58" s="322">
        <f t="shared" ref="G58:L58" si="15">G56+G57</f>
        <v>0</v>
      </c>
      <c r="H58" s="322">
        <f t="shared" si="15"/>
        <v>0</v>
      </c>
      <c r="I58" s="322">
        <f t="shared" si="15"/>
        <v>0</v>
      </c>
      <c r="J58" s="251"/>
      <c r="K58" s="322">
        <f t="shared" si="15"/>
        <v>0</v>
      </c>
      <c r="L58" s="322">
        <f t="shared" si="15"/>
        <v>0</v>
      </c>
    </row>
    <row r="59" spans="1:12" ht="13" thickTop="1" x14ac:dyDescent="0.25">
      <c r="A59" s="89"/>
      <c r="F59" s="237"/>
      <c r="G59" s="81"/>
      <c r="J59" s="370"/>
    </row>
    <row r="60" spans="1:12" x14ac:dyDescent="0.25">
      <c r="A60" s="89"/>
      <c r="F60" s="237"/>
      <c r="G60" s="81"/>
      <c r="J60" s="370"/>
    </row>
    <row r="61" spans="1:12" x14ac:dyDescent="0.25">
      <c r="A61" s="89"/>
      <c r="B61" s="81"/>
      <c r="C61" s="81"/>
      <c r="F61" s="237"/>
      <c r="G61" s="81"/>
      <c r="J61" s="370"/>
    </row>
    <row r="62" spans="1:12" x14ac:dyDescent="0.25">
      <c r="A62" s="89"/>
      <c r="F62" s="237"/>
      <c r="G62" s="81"/>
      <c r="J62" s="370"/>
    </row>
    <row r="63" spans="1:12" x14ac:dyDescent="0.25">
      <c r="A63" s="89"/>
      <c r="F63" s="237"/>
      <c r="G63" s="81"/>
      <c r="J63" s="370"/>
    </row>
    <row r="64" spans="1:12" x14ac:dyDescent="0.25">
      <c r="A64" s="89"/>
      <c r="F64" s="237"/>
      <c r="G64" s="81"/>
      <c r="J64" s="370"/>
    </row>
    <row r="65" spans="3:10" x14ac:dyDescent="0.25">
      <c r="F65" s="237"/>
      <c r="G65" s="81"/>
      <c r="J65" s="370"/>
    </row>
    <row r="66" spans="3:10" x14ac:dyDescent="0.25">
      <c r="F66" s="237"/>
      <c r="G66" s="81"/>
      <c r="J66" s="370"/>
    </row>
    <row r="67" spans="3:10" x14ac:dyDescent="0.25">
      <c r="F67" s="237"/>
      <c r="G67" s="81"/>
      <c r="J67" s="370"/>
    </row>
    <row r="68" spans="3:10" ht="13" x14ac:dyDescent="0.3">
      <c r="C68" s="286"/>
      <c r="F68" s="237"/>
      <c r="G68" s="81"/>
      <c r="J68" s="370"/>
    </row>
    <row r="69" spans="3:10" x14ac:dyDescent="0.25">
      <c r="F69" s="237"/>
      <c r="G69" s="81"/>
      <c r="J69" s="370"/>
    </row>
    <row r="70" spans="3:10" x14ac:dyDescent="0.25">
      <c r="F70" s="237"/>
      <c r="G70" s="81"/>
      <c r="J70" s="370"/>
    </row>
    <row r="71" spans="3:10" x14ac:dyDescent="0.25">
      <c r="F71" s="237"/>
      <c r="G71" s="81"/>
      <c r="J71" s="370"/>
    </row>
    <row r="72" spans="3:10" x14ac:dyDescent="0.25">
      <c r="F72" s="237"/>
      <c r="G72" s="81"/>
      <c r="J72" s="370"/>
    </row>
    <row r="73" spans="3:10" x14ac:dyDescent="0.25">
      <c r="F73" s="237"/>
      <c r="G73" s="81"/>
      <c r="J73" s="370"/>
    </row>
    <row r="74" spans="3:10" x14ac:dyDescent="0.25">
      <c r="F74" s="237"/>
      <c r="G74" s="81"/>
      <c r="J74" s="370"/>
    </row>
    <row r="75" spans="3:10" x14ac:dyDescent="0.25">
      <c r="F75" s="237"/>
      <c r="G75" s="81"/>
      <c r="J75" s="370"/>
    </row>
    <row r="76" spans="3:10" x14ac:dyDescent="0.25">
      <c r="G76" s="81"/>
      <c r="J76" s="370"/>
    </row>
    <row r="77" spans="3:10" x14ac:dyDescent="0.25">
      <c r="G77" s="81"/>
      <c r="J77" s="370"/>
    </row>
    <row r="78" spans="3:10" x14ac:dyDescent="0.25">
      <c r="G78" s="81"/>
      <c r="J78" s="370"/>
    </row>
    <row r="79" spans="3:10" x14ac:dyDescent="0.25">
      <c r="G79" s="81"/>
      <c r="J79" s="370"/>
    </row>
    <row r="80" spans="3:10" x14ac:dyDescent="0.25">
      <c r="G80" s="81"/>
      <c r="J80" s="370"/>
    </row>
    <row r="81" spans="7:10" x14ac:dyDescent="0.25">
      <c r="G81" s="81"/>
      <c r="J81" s="370"/>
    </row>
    <row r="82" spans="7:10" x14ac:dyDescent="0.25">
      <c r="G82" s="81"/>
      <c r="J82" s="370"/>
    </row>
    <row r="83" spans="7:10" x14ac:dyDescent="0.25">
      <c r="G83" s="81"/>
      <c r="J83" s="370"/>
    </row>
    <row r="84" spans="7:10" x14ac:dyDescent="0.25">
      <c r="G84" s="81"/>
      <c r="J84" s="370"/>
    </row>
    <row r="85" spans="7:10" x14ac:dyDescent="0.25">
      <c r="G85" s="81"/>
      <c r="J85" s="370"/>
    </row>
    <row r="86" spans="7:10" x14ac:dyDescent="0.25">
      <c r="G86" s="81"/>
      <c r="J86" s="370"/>
    </row>
    <row r="87" spans="7:10" x14ac:dyDescent="0.25">
      <c r="G87" s="81"/>
      <c r="J87" s="370"/>
    </row>
    <row r="88" spans="7:10" x14ac:dyDescent="0.25">
      <c r="G88" s="81"/>
      <c r="J88" s="370"/>
    </row>
    <row r="89" spans="7:10" x14ac:dyDescent="0.25">
      <c r="G89" s="81"/>
      <c r="J89" s="370"/>
    </row>
    <row r="90" spans="7:10" x14ac:dyDescent="0.25">
      <c r="G90" s="81"/>
      <c r="J90" s="370"/>
    </row>
    <row r="91" spans="7:10" x14ac:dyDescent="0.25">
      <c r="G91" s="81"/>
      <c r="J91" s="370"/>
    </row>
    <row r="92" spans="7:10" x14ac:dyDescent="0.25">
      <c r="G92" s="81"/>
      <c r="J92" s="370"/>
    </row>
    <row r="93" spans="7:10" x14ac:dyDescent="0.25">
      <c r="G93" s="81"/>
      <c r="J93" s="370"/>
    </row>
    <row r="94" spans="7:10" x14ac:dyDescent="0.25">
      <c r="G94" s="81"/>
      <c r="J94" s="370"/>
    </row>
    <row r="95" spans="7:10" x14ac:dyDescent="0.25">
      <c r="G95" s="81"/>
      <c r="J95" s="370"/>
    </row>
    <row r="96" spans="7:10" x14ac:dyDescent="0.25">
      <c r="G96" s="81"/>
      <c r="J96" s="370"/>
    </row>
    <row r="97" spans="7:10" x14ac:dyDescent="0.25">
      <c r="G97" s="81"/>
      <c r="J97" s="370"/>
    </row>
    <row r="98" spans="7:10" x14ac:dyDescent="0.25">
      <c r="G98" s="81"/>
      <c r="J98" s="370"/>
    </row>
    <row r="99" spans="7:10" x14ac:dyDescent="0.25">
      <c r="G99" s="81"/>
      <c r="J99" s="370"/>
    </row>
    <row r="100" spans="7:10" x14ac:dyDescent="0.25">
      <c r="G100" s="81"/>
      <c r="J100" s="370"/>
    </row>
    <row r="101" spans="7:10" x14ac:dyDescent="0.25">
      <c r="G101" s="81"/>
      <c r="J101" s="370"/>
    </row>
    <row r="102" spans="7:10" x14ac:dyDescent="0.25">
      <c r="G102" s="81"/>
      <c r="J102" s="370"/>
    </row>
    <row r="103" spans="7:10" x14ac:dyDescent="0.25">
      <c r="G103" s="81"/>
      <c r="J103" s="370"/>
    </row>
    <row r="104" spans="7:10" x14ac:dyDescent="0.25">
      <c r="G104" s="81"/>
      <c r="J104" s="370"/>
    </row>
    <row r="105" spans="7:10" x14ac:dyDescent="0.25">
      <c r="G105" s="81"/>
    </row>
    <row r="106" spans="7:10" x14ac:dyDescent="0.25">
      <c r="G106" s="81"/>
    </row>
    <row r="107" spans="7:10" x14ac:dyDescent="0.25">
      <c r="G107" s="81"/>
    </row>
    <row r="108" spans="7:10" x14ac:dyDescent="0.25">
      <c r="G108" s="81"/>
    </row>
    <row r="109" spans="7:10" x14ac:dyDescent="0.25">
      <c r="G109" s="81"/>
    </row>
    <row r="110" spans="7:10" x14ac:dyDescent="0.25">
      <c r="G110" s="81"/>
    </row>
    <row r="111" spans="7:10" x14ac:dyDescent="0.25">
      <c r="G111" s="81"/>
    </row>
    <row r="112" spans="7:10" x14ac:dyDescent="0.25">
      <c r="G112" s="81"/>
    </row>
    <row r="113" spans="7:7" x14ac:dyDescent="0.25">
      <c r="G113" s="81"/>
    </row>
  </sheetData>
  <mergeCells count="4">
    <mergeCell ref="A1:L1"/>
    <mergeCell ref="A2:L2"/>
    <mergeCell ref="A3:L3"/>
    <mergeCell ref="A4:L4"/>
  </mergeCells>
  <pageMargins left="0.75" right="0.25" top="1" bottom="1" header="0.5" footer="0.5"/>
  <pageSetup scale="70" fitToHeight="0" orientation="landscape" r:id="rId1"/>
  <headerFooter alignWithMargins="0">
    <oddFooter>&amp;C&amp;A&amp;RPage &amp;P of &amp;N</oddFooter>
  </headerFooter>
  <rowBreaks count="1" manualBreakCount="1">
    <brk id="41"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pageSetUpPr fitToPage="1"/>
  </sheetPr>
  <dimension ref="A1:I37"/>
  <sheetViews>
    <sheetView view="pageBreakPreview" zoomScaleNormal="100" zoomScaleSheetLayoutView="100" workbookViewId="0">
      <selection activeCell="N190" activeCellId="1" sqref="M163 N190"/>
    </sheetView>
  </sheetViews>
  <sheetFormatPr defaultRowHeight="12.5" x14ac:dyDescent="0.25"/>
  <cols>
    <col min="1" max="1" width="5.453125" customWidth="1"/>
    <col min="2" max="2" width="5.26953125" customWidth="1"/>
    <col min="3" max="3" width="29.26953125" customWidth="1"/>
    <col min="4" max="4" width="14.7265625" bestFit="1" customWidth="1"/>
    <col min="5" max="5" width="12" bestFit="1" customWidth="1"/>
    <col min="6" max="6" width="1.26953125" customWidth="1"/>
    <col min="7" max="7" width="15" customWidth="1"/>
    <col min="8" max="8" width="12" bestFit="1" customWidth="1"/>
  </cols>
  <sheetData>
    <row r="1" spans="1:9" ht="13" x14ac:dyDescent="0.3">
      <c r="A1" s="391">
        <f>+'Cover Page'!A21:H21</f>
        <v>0</v>
      </c>
      <c r="B1" s="391"/>
      <c r="C1" s="391"/>
      <c r="D1" s="391"/>
      <c r="E1" s="391"/>
      <c r="F1" s="391"/>
      <c r="G1" s="391"/>
      <c r="H1" s="391"/>
    </row>
    <row r="2" spans="1:9" ht="13" x14ac:dyDescent="0.3">
      <c r="A2" s="391" t="str">
        <f>+'Cover Page'!A15:H15</f>
        <v>Interim Rate Adjustment Application</v>
      </c>
      <c r="B2" s="391"/>
      <c r="C2" s="391"/>
      <c r="D2" s="391"/>
      <c r="E2" s="391"/>
      <c r="F2" s="391"/>
      <c r="G2" s="391"/>
      <c r="H2" s="391"/>
    </row>
    <row r="3" spans="1:9" ht="13" x14ac:dyDescent="0.3">
      <c r="A3" s="391" t="str">
        <f>'Cover Page'!A33:J33</f>
        <v xml:space="preserve"> Month Period Ending December 31, </v>
      </c>
      <c r="B3" s="391"/>
      <c r="C3" s="391"/>
      <c r="D3" s="391"/>
      <c r="E3" s="391"/>
      <c r="F3" s="391"/>
      <c r="G3" s="391"/>
      <c r="H3" s="391"/>
    </row>
    <row r="4" spans="1:9" ht="13" x14ac:dyDescent="0.3">
      <c r="A4" s="391" t="s">
        <v>338</v>
      </c>
      <c r="B4" s="391"/>
      <c r="C4" s="391"/>
      <c r="D4" s="391"/>
      <c r="E4" s="391"/>
      <c r="F4" s="391"/>
      <c r="G4" s="391"/>
      <c r="H4" s="391"/>
    </row>
    <row r="7" spans="1:9" ht="26" x14ac:dyDescent="0.3">
      <c r="A7" s="168" t="s">
        <v>59</v>
      </c>
      <c r="B7" s="408" t="s">
        <v>0</v>
      </c>
      <c r="C7" s="408"/>
      <c r="D7" s="408" t="s">
        <v>153</v>
      </c>
      <c r="E7" s="408"/>
      <c r="F7" s="4"/>
      <c r="G7" s="407" t="s">
        <v>154</v>
      </c>
      <c r="H7" s="407"/>
    </row>
    <row r="8" spans="1:9" x14ac:dyDescent="0.25">
      <c r="A8" s="167" t="s">
        <v>1</v>
      </c>
      <c r="B8" s="7" t="s">
        <v>2</v>
      </c>
      <c r="C8" s="7" t="s">
        <v>3</v>
      </c>
      <c r="D8" s="164" t="s">
        <v>4</v>
      </c>
      <c r="E8" s="164" t="s">
        <v>144</v>
      </c>
      <c r="F8" s="164"/>
      <c r="G8" s="164" t="s">
        <v>7</v>
      </c>
      <c r="H8" s="164" t="s">
        <v>61</v>
      </c>
    </row>
    <row r="10" spans="1:9" x14ac:dyDescent="0.25">
      <c r="A10" s="25">
        <v>10</v>
      </c>
      <c r="B10" s="105" t="s">
        <v>147</v>
      </c>
      <c r="C10" s="105"/>
      <c r="D10" s="105"/>
      <c r="E10" s="105"/>
      <c r="F10" s="105"/>
      <c r="G10" s="105"/>
      <c r="H10" s="105"/>
      <c r="I10" s="106"/>
    </row>
    <row r="11" spans="1:9" x14ac:dyDescent="0.25">
      <c r="A11" s="25">
        <v>11</v>
      </c>
      <c r="B11" s="105"/>
      <c r="C11" s="141" t="s">
        <v>405</v>
      </c>
      <c r="D11" s="30">
        <f>'IRA-5 IRA Summary'!C16</f>
        <v>0</v>
      </c>
      <c r="E11" s="105"/>
      <c r="F11" s="105"/>
      <c r="G11" s="37">
        <f>'IRA-5 IRA Summary'!F16</f>
        <v>0</v>
      </c>
      <c r="H11" s="105"/>
      <c r="I11" s="106"/>
    </row>
    <row r="12" spans="1:9" x14ac:dyDescent="0.25">
      <c r="A12" s="25">
        <v>12</v>
      </c>
      <c r="B12" s="105"/>
      <c r="C12" s="105" t="s">
        <v>128</v>
      </c>
      <c r="D12" s="306">
        <f>'IRA-5 IRA Summary'!G19</f>
        <v>0</v>
      </c>
      <c r="E12" s="105"/>
      <c r="F12" s="105"/>
      <c r="G12" s="306">
        <f>+D12</f>
        <v>0</v>
      </c>
      <c r="H12" s="105"/>
      <c r="I12" s="106"/>
    </row>
    <row r="13" spans="1:9" x14ac:dyDescent="0.25">
      <c r="A13" s="25">
        <v>13</v>
      </c>
      <c r="B13" s="105"/>
      <c r="C13" s="105" t="s">
        <v>147</v>
      </c>
      <c r="D13" s="105"/>
      <c r="E13" s="37">
        <f>D12*D11</f>
        <v>0</v>
      </c>
      <c r="F13" s="37"/>
      <c r="G13" s="105"/>
      <c r="H13" s="37">
        <f>+G11*G12</f>
        <v>0</v>
      </c>
      <c r="I13" s="106"/>
    </row>
    <row r="14" spans="1:9" x14ac:dyDescent="0.25">
      <c r="A14" s="25">
        <v>14</v>
      </c>
      <c r="B14" s="105"/>
      <c r="C14" s="105"/>
      <c r="D14" s="105"/>
      <c r="E14" s="105"/>
      <c r="F14" s="105"/>
      <c r="G14" s="105"/>
      <c r="H14" s="105"/>
      <c r="I14" s="106"/>
    </row>
    <row r="15" spans="1:9" x14ac:dyDescent="0.25">
      <c r="A15" s="25">
        <v>15</v>
      </c>
      <c r="B15" s="105" t="s">
        <v>148</v>
      </c>
      <c r="C15" s="105"/>
      <c r="D15" s="105"/>
      <c r="E15" s="105"/>
      <c r="F15" s="105"/>
      <c r="G15" s="105"/>
      <c r="H15" s="105"/>
      <c r="I15" s="106"/>
    </row>
    <row r="16" spans="1:9" x14ac:dyDescent="0.25">
      <c r="A16" s="25">
        <v>16</v>
      </c>
      <c r="B16" s="105"/>
      <c r="C16" s="141" t="s">
        <v>405</v>
      </c>
      <c r="D16" s="37">
        <f>+D11</f>
        <v>0</v>
      </c>
      <c r="E16" s="105"/>
      <c r="F16" s="105"/>
      <c r="G16" s="37">
        <f>+G11</f>
        <v>0</v>
      </c>
      <c r="H16" s="105"/>
      <c r="I16" s="106"/>
    </row>
    <row r="17" spans="1:9" x14ac:dyDescent="0.25">
      <c r="A17" s="25">
        <v>17</v>
      </c>
      <c r="B17" s="105"/>
      <c r="C17" s="105" t="s">
        <v>149</v>
      </c>
      <c r="D17" s="198">
        <f>'IRA-1 General Info'!E76</f>
        <v>0</v>
      </c>
      <c r="E17" s="105"/>
      <c r="F17" s="105"/>
      <c r="G17" s="198">
        <f>+D17</f>
        <v>0</v>
      </c>
      <c r="H17" s="105"/>
      <c r="I17" s="106"/>
    </row>
    <row r="18" spans="1:9" x14ac:dyDescent="0.25">
      <c r="A18" s="25">
        <v>18</v>
      </c>
      <c r="B18" s="105"/>
      <c r="C18" s="105" t="s">
        <v>148</v>
      </c>
      <c r="D18" s="105"/>
      <c r="E18" s="194">
        <f>+D16*D17</f>
        <v>0</v>
      </c>
      <c r="F18" s="37"/>
      <c r="G18" s="105"/>
      <c r="H18" s="194">
        <f>+G16*G17</f>
        <v>0</v>
      </c>
      <c r="I18" s="106"/>
    </row>
    <row r="19" spans="1:9" x14ac:dyDescent="0.25">
      <c r="A19" s="25">
        <v>19</v>
      </c>
      <c r="B19" s="105"/>
      <c r="C19" s="105"/>
      <c r="D19" s="105"/>
      <c r="E19" s="105"/>
      <c r="F19" s="105"/>
      <c r="G19" s="105"/>
      <c r="H19" s="105"/>
      <c r="I19" s="106"/>
    </row>
    <row r="20" spans="1:9" x14ac:dyDescent="0.25">
      <c r="A20" s="25">
        <v>20</v>
      </c>
      <c r="B20" s="105" t="s">
        <v>150</v>
      </c>
      <c r="C20" s="105"/>
      <c r="D20" s="105"/>
      <c r="E20" s="24">
        <f>+E13-E18</f>
        <v>0</v>
      </c>
      <c r="F20" s="57"/>
      <c r="G20" s="105"/>
      <c r="H20" s="24">
        <f>+H13-H18</f>
        <v>0</v>
      </c>
      <c r="I20" s="106"/>
    </row>
    <row r="21" spans="1:9" x14ac:dyDescent="0.25">
      <c r="A21" s="25">
        <v>21</v>
      </c>
      <c r="B21" s="105"/>
      <c r="C21" s="105"/>
      <c r="D21" s="105"/>
      <c r="E21" s="105"/>
      <c r="F21" s="105"/>
      <c r="G21" s="105"/>
      <c r="H21" s="105"/>
      <c r="I21" s="106"/>
    </row>
    <row r="22" spans="1:9" x14ac:dyDescent="0.25">
      <c r="A22" s="25">
        <v>22</v>
      </c>
      <c r="B22" s="105" t="s">
        <v>151</v>
      </c>
      <c r="C22" s="105"/>
      <c r="D22" s="199" t="s">
        <v>155</v>
      </c>
      <c r="E22" s="105">
        <f>1+(E26/(1-E26))</f>
        <v>1</v>
      </c>
      <c r="F22" s="105"/>
      <c r="G22" s="199" t="s">
        <v>156</v>
      </c>
      <c r="H22" s="105">
        <f>1+(H26/(1-H26))</f>
        <v>1</v>
      </c>
      <c r="I22" s="106"/>
    </row>
    <row r="23" spans="1:9" x14ac:dyDescent="0.25">
      <c r="A23" s="25">
        <v>23</v>
      </c>
      <c r="B23" s="105"/>
      <c r="C23" s="105"/>
      <c r="D23" s="105"/>
      <c r="E23" s="105"/>
      <c r="F23" s="105"/>
      <c r="G23" s="105"/>
      <c r="H23" s="105"/>
      <c r="I23" s="106"/>
    </row>
    <row r="24" spans="1:9" x14ac:dyDescent="0.25">
      <c r="A24" s="25">
        <v>24</v>
      </c>
      <c r="B24" s="105" t="s">
        <v>152</v>
      </c>
      <c r="C24" s="105"/>
      <c r="D24" s="105"/>
      <c r="E24" s="195">
        <f>+E20*E22</f>
        <v>0</v>
      </c>
      <c r="F24" s="37"/>
      <c r="G24" s="105"/>
      <c r="H24" s="195">
        <f>+H20*H22</f>
        <v>0</v>
      </c>
      <c r="I24" s="106"/>
    </row>
    <row r="25" spans="1:9" x14ac:dyDescent="0.25">
      <c r="A25" s="25">
        <v>25</v>
      </c>
      <c r="B25" s="105"/>
      <c r="C25" s="105"/>
      <c r="D25" s="105"/>
      <c r="E25" s="105"/>
      <c r="F25" s="105"/>
      <c r="G25" s="105"/>
      <c r="H25" s="105"/>
      <c r="I25" s="106"/>
    </row>
    <row r="26" spans="1:9" x14ac:dyDescent="0.25">
      <c r="A26" s="25">
        <v>26</v>
      </c>
      <c r="B26" s="105" t="s">
        <v>124</v>
      </c>
      <c r="C26" s="105"/>
      <c r="D26" s="105"/>
      <c r="E26" s="196">
        <f>'IRA-1 General Info'!B68</f>
        <v>0</v>
      </c>
      <c r="F26" s="196"/>
      <c r="G26" s="105"/>
      <c r="H26" s="196">
        <f>'IRA-1 General Info'!B68</f>
        <v>0</v>
      </c>
      <c r="I26" s="106"/>
    </row>
    <row r="27" spans="1:9" x14ac:dyDescent="0.25">
      <c r="A27" s="25">
        <v>27</v>
      </c>
      <c r="B27" s="105"/>
      <c r="C27" s="105"/>
      <c r="D27" s="105"/>
      <c r="E27" s="105"/>
      <c r="F27" s="105"/>
      <c r="G27" s="105"/>
      <c r="H27" s="105"/>
      <c r="I27" s="106"/>
    </row>
    <row r="28" spans="1:9" ht="13" thickBot="1" x14ac:dyDescent="0.3">
      <c r="A28" s="25">
        <v>28</v>
      </c>
      <c r="B28" s="105" t="s">
        <v>14</v>
      </c>
      <c r="C28" s="105"/>
      <c r="D28" s="105"/>
      <c r="E28" s="197">
        <f>+E24*E26</f>
        <v>0</v>
      </c>
      <c r="F28" s="37"/>
      <c r="G28" s="105"/>
      <c r="H28" s="197">
        <f>+H24*H26</f>
        <v>0</v>
      </c>
      <c r="I28" s="106"/>
    </row>
    <row r="29" spans="1:9" x14ac:dyDescent="0.25">
      <c r="A29" s="25">
        <v>29</v>
      </c>
      <c r="B29" s="105"/>
      <c r="C29" s="105"/>
      <c r="D29" s="105"/>
      <c r="E29" s="105"/>
      <c r="F29" s="105"/>
      <c r="G29" s="105"/>
      <c r="H29" s="105"/>
      <c r="I29" s="106"/>
    </row>
    <row r="30" spans="1:9" ht="13" thickBot="1" x14ac:dyDescent="0.3">
      <c r="A30" s="25">
        <v>30</v>
      </c>
      <c r="B30" s="141" t="s">
        <v>15</v>
      </c>
      <c r="C30" s="105"/>
      <c r="D30" s="105"/>
      <c r="E30" s="106"/>
      <c r="F30" s="106"/>
      <c r="G30" s="57"/>
      <c r="H30" s="61">
        <f>+H28-E28</f>
        <v>0</v>
      </c>
      <c r="I30" s="106"/>
    </row>
    <row r="31" spans="1:9" ht="13" thickTop="1" x14ac:dyDescent="0.25">
      <c r="A31" s="25"/>
      <c r="I31" s="106"/>
    </row>
    <row r="32" spans="1:9" x14ac:dyDescent="0.25">
      <c r="A32" s="25"/>
      <c r="C32" s="106"/>
      <c r="D32" s="106"/>
      <c r="E32" s="106"/>
      <c r="F32" s="106"/>
      <c r="G32" s="106"/>
      <c r="H32" s="106"/>
      <c r="I32" s="106"/>
    </row>
    <row r="33" spans="1:9" x14ac:dyDescent="0.25">
      <c r="A33" s="25"/>
      <c r="C33" s="106"/>
      <c r="D33" s="106"/>
      <c r="E33" s="106"/>
      <c r="F33" s="106"/>
      <c r="G33" s="106"/>
      <c r="H33" s="106"/>
      <c r="I33" s="106"/>
    </row>
    <row r="34" spans="1:9" x14ac:dyDescent="0.25">
      <c r="A34" s="25"/>
      <c r="C34" s="106"/>
      <c r="D34" s="106"/>
      <c r="E34" s="106"/>
      <c r="F34" s="106"/>
      <c r="G34" s="106"/>
      <c r="H34" s="106"/>
      <c r="I34" s="106"/>
    </row>
    <row r="35" spans="1:9" x14ac:dyDescent="0.25">
      <c r="I35" s="106"/>
    </row>
    <row r="36" spans="1:9" x14ac:dyDescent="0.25">
      <c r="I36" s="106"/>
    </row>
    <row r="37" spans="1:9" x14ac:dyDescent="0.25">
      <c r="I37" s="106"/>
    </row>
  </sheetData>
  <customSheetViews>
    <customSheetView guid="{ABCDF07F-E840-493F-953A-14EB7CB491DA}" fitToPage="1">
      <selection activeCell="B26" sqref="B26"/>
      <pageMargins left="0.75" right="0.75" top="1" bottom="1" header="0.5" footer="0.5"/>
      <printOptions horizontalCentered="1"/>
      <pageSetup orientation="landscape" horizontalDpi="300" verticalDpi="300" r:id="rId1"/>
      <headerFooter alignWithMargins="0">
        <oddFooter xml:space="preserve">&amp;RIRA-7
</oddFooter>
      </headerFooter>
    </customSheetView>
    <customSheetView guid="{FD61785C-4840-4664-A63D-F7921ADFFB8F}" showPageBreaks="1" fitToPage="1">
      <selection activeCell="B26" sqref="B26"/>
      <pageMargins left="0.75" right="0.75" top="1" bottom="1" header="0.5" footer="0.5"/>
      <printOptions horizontalCentered="1"/>
      <pageSetup orientation="landscape" horizontalDpi="300" verticalDpi="300" r:id="rId2"/>
      <headerFooter alignWithMargins="0">
        <oddFooter xml:space="preserve">&amp;RIRA-7
</oddFooter>
      </headerFooter>
    </customSheetView>
  </customSheetViews>
  <mergeCells count="7">
    <mergeCell ref="A1:H1"/>
    <mergeCell ref="G7:H7"/>
    <mergeCell ref="B7:C7"/>
    <mergeCell ref="A4:H4"/>
    <mergeCell ref="A3:H3"/>
    <mergeCell ref="A2:H2"/>
    <mergeCell ref="D7:E7"/>
  </mergeCells>
  <phoneticPr fontId="6" type="noConversion"/>
  <printOptions horizontalCentered="1"/>
  <pageMargins left="0.75" right="0.75" top="1" bottom="1" header="0.5" footer="0.5"/>
  <pageSetup orientation="landscape" r:id="rId3"/>
  <headerFooter alignWithMargins="0">
    <oddFooter>&amp;C&amp;A&amp;RPage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pageSetUpPr fitToPage="1"/>
  </sheetPr>
  <dimension ref="A1:L49"/>
  <sheetViews>
    <sheetView view="pageBreakPreview" zoomScaleNormal="90" zoomScaleSheetLayoutView="100" workbookViewId="0">
      <selection activeCell="N190" activeCellId="1" sqref="M163 N190"/>
    </sheetView>
  </sheetViews>
  <sheetFormatPr defaultColWidth="9.26953125" defaultRowHeight="12.5" x14ac:dyDescent="0.25"/>
  <cols>
    <col min="1" max="1" width="5.453125" style="2" customWidth="1"/>
    <col min="2" max="2" width="44.26953125" style="2" customWidth="1"/>
    <col min="3" max="3" width="16.7265625" style="2" customWidth="1"/>
    <col min="4" max="4" width="19.26953125" style="2" customWidth="1"/>
    <col min="5" max="5" width="17" style="2" bestFit="1" customWidth="1"/>
    <col min="6" max="6" width="6.54296875" style="2" bestFit="1" customWidth="1"/>
    <col min="7" max="7" width="18.7265625" style="2" bestFit="1" customWidth="1"/>
    <col min="8" max="8" width="11.26953125" style="2" bestFit="1" customWidth="1"/>
    <col min="9" max="16384" width="9.26953125" style="2"/>
  </cols>
  <sheetData>
    <row r="1" spans="1:12" ht="13" x14ac:dyDescent="0.3">
      <c r="A1" s="391">
        <f>+'Cover Page'!A21:H21</f>
        <v>0</v>
      </c>
      <c r="B1" s="391"/>
      <c r="C1" s="391"/>
      <c r="D1" s="391"/>
      <c r="E1" s="391"/>
      <c r="F1" s="391"/>
    </row>
    <row r="2" spans="1:12" ht="13" x14ac:dyDescent="0.3">
      <c r="A2" s="391" t="str">
        <f>+'Cover Page'!A15:H15</f>
        <v>Interim Rate Adjustment Application</v>
      </c>
      <c r="B2" s="391"/>
      <c r="C2" s="391"/>
      <c r="D2" s="391"/>
      <c r="E2" s="391"/>
      <c r="F2" s="391"/>
    </row>
    <row r="3" spans="1:12" ht="13" x14ac:dyDescent="0.3">
      <c r="A3" s="391" t="str">
        <f>'Cover Page'!A33:J33</f>
        <v xml:space="preserve"> Month Period Ending December 31, </v>
      </c>
      <c r="B3" s="391"/>
      <c r="C3" s="391"/>
      <c r="D3" s="391"/>
      <c r="E3" s="391"/>
      <c r="F3" s="391"/>
    </row>
    <row r="4" spans="1:12" ht="13" x14ac:dyDescent="0.3">
      <c r="A4" s="391" t="s">
        <v>145</v>
      </c>
      <c r="B4" s="391"/>
      <c r="C4" s="391"/>
      <c r="D4" s="391"/>
      <c r="E4" s="391"/>
      <c r="F4" s="391"/>
    </row>
    <row r="5" spans="1:12" ht="13" x14ac:dyDescent="0.3">
      <c r="A5" s="16"/>
      <c r="B5" s="16"/>
      <c r="C5" s="16"/>
      <c r="D5" s="16"/>
    </row>
    <row r="6" spans="1:12" ht="13" x14ac:dyDescent="0.3">
      <c r="A6" s="1"/>
      <c r="B6" s="1"/>
      <c r="C6" s="3"/>
      <c r="D6" s="1"/>
    </row>
    <row r="7" spans="1:12" ht="26" x14ac:dyDescent="0.3">
      <c r="A7" s="168" t="s">
        <v>59</v>
      </c>
      <c r="B7" s="4" t="s">
        <v>0</v>
      </c>
      <c r="C7" s="4" t="s">
        <v>143</v>
      </c>
      <c r="D7" s="4" t="s">
        <v>133</v>
      </c>
      <c r="E7" s="17" t="s">
        <v>142</v>
      </c>
      <c r="F7" s="17" t="s">
        <v>18</v>
      </c>
      <c r="G7" s="10"/>
      <c r="H7" s="10"/>
      <c r="I7" s="10"/>
      <c r="J7" s="10"/>
      <c r="K7" s="10"/>
      <c r="L7" s="10"/>
    </row>
    <row r="8" spans="1:12" s="8" customFormat="1" x14ac:dyDescent="0.25">
      <c r="A8" s="5" t="s">
        <v>1</v>
      </c>
      <c r="B8" s="6" t="s">
        <v>2</v>
      </c>
      <c r="C8" s="6" t="s">
        <v>3</v>
      </c>
      <c r="D8" s="164" t="s">
        <v>4</v>
      </c>
      <c r="E8" s="192" t="s">
        <v>5</v>
      </c>
      <c r="F8" s="264" t="s">
        <v>6</v>
      </c>
      <c r="G8" s="191"/>
      <c r="H8" s="191"/>
      <c r="I8" s="191"/>
      <c r="J8" s="191"/>
      <c r="K8" s="191"/>
      <c r="L8" s="191"/>
    </row>
    <row r="9" spans="1:12" x14ac:dyDescent="0.25">
      <c r="A9" s="269"/>
      <c r="F9" s="10"/>
      <c r="G9" s="10"/>
      <c r="H9" s="10"/>
      <c r="I9" s="10"/>
      <c r="J9" s="10"/>
      <c r="K9" s="10"/>
      <c r="L9" s="10"/>
    </row>
    <row r="10" spans="1:12" customFormat="1" ht="13" x14ac:dyDescent="0.3">
      <c r="A10" s="183">
        <v>10</v>
      </c>
      <c r="B10" s="184" t="s">
        <v>134</v>
      </c>
      <c r="C10" s="178"/>
      <c r="D10" s="105"/>
      <c r="E10" s="11"/>
      <c r="F10" s="105"/>
      <c r="G10" s="105"/>
      <c r="H10" s="105"/>
      <c r="I10" s="105"/>
      <c r="J10" s="105"/>
      <c r="K10" s="105"/>
      <c r="L10" s="106"/>
    </row>
    <row r="11" spans="1:12" customFormat="1" ht="13" x14ac:dyDescent="0.3">
      <c r="A11" s="183">
        <v>11</v>
      </c>
      <c r="B11" s="184"/>
      <c r="C11" s="105"/>
      <c r="D11" s="105"/>
      <c r="E11" s="105"/>
      <c r="F11" s="105"/>
      <c r="G11" s="105"/>
      <c r="H11" s="105"/>
      <c r="I11" s="105"/>
      <c r="J11" s="105"/>
      <c r="K11" s="105"/>
      <c r="L11" s="106"/>
    </row>
    <row r="12" spans="1:12" customFormat="1" x14ac:dyDescent="0.25">
      <c r="A12" s="183">
        <v>12</v>
      </c>
      <c r="B12" s="105" t="s">
        <v>135</v>
      </c>
      <c r="C12" s="344">
        <f>D30</f>
        <v>0</v>
      </c>
      <c r="D12" s="316">
        <f>D31</f>
        <v>0</v>
      </c>
      <c r="E12" s="345">
        <f>C12+D12</f>
        <v>0</v>
      </c>
      <c r="F12" s="222"/>
      <c r="G12" s="57"/>
      <c r="H12" s="57"/>
      <c r="I12" s="105"/>
      <c r="J12" s="105"/>
      <c r="K12" s="105"/>
      <c r="L12" s="106"/>
    </row>
    <row r="13" spans="1:12" customFormat="1" ht="13" x14ac:dyDescent="0.3">
      <c r="A13" s="183">
        <v>13</v>
      </c>
      <c r="B13" s="184"/>
      <c r="C13" s="105"/>
      <c r="D13" s="105"/>
      <c r="E13" s="105"/>
      <c r="F13" s="105"/>
      <c r="G13" s="105"/>
      <c r="H13" s="105"/>
      <c r="I13" s="105"/>
      <c r="J13" s="105"/>
      <c r="K13" s="105"/>
      <c r="L13" s="106"/>
    </row>
    <row r="14" spans="1:12" customFormat="1" ht="13" x14ac:dyDescent="0.3">
      <c r="A14" s="183">
        <v>14</v>
      </c>
      <c r="B14" s="184" t="s">
        <v>136</v>
      </c>
      <c r="C14" s="105"/>
      <c r="D14" s="105"/>
      <c r="E14" s="105"/>
      <c r="F14" s="105"/>
      <c r="G14" s="105"/>
      <c r="H14" s="105"/>
      <c r="I14" s="105"/>
      <c r="J14" s="105"/>
      <c r="K14" s="105"/>
      <c r="L14" s="106"/>
    </row>
    <row r="15" spans="1:12" customFormat="1" ht="13" x14ac:dyDescent="0.3">
      <c r="A15" s="183">
        <v>15</v>
      </c>
      <c r="B15" s="184"/>
      <c r="C15" s="105"/>
      <c r="D15" s="105"/>
      <c r="E15" s="105"/>
      <c r="F15" s="105"/>
      <c r="G15" s="105"/>
      <c r="H15" s="105"/>
      <c r="I15" s="105"/>
      <c r="J15" s="105"/>
      <c r="K15" s="105"/>
      <c r="L15" s="106"/>
    </row>
    <row r="16" spans="1:12" customFormat="1" x14ac:dyDescent="0.25">
      <c r="A16" s="183">
        <v>16</v>
      </c>
      <c r="B16" s="105" t="s">
        <v>137</v>
      </c>
      <c r="C16" s="37"/>
      <c r="D16" s="185"/>
      <c r="E16" s="185"/>
      <c r="F16" s="223">
        <v>2</v>
      </c>
      <c r="G16" s="185"/>
      <c r="H16" s="185"/>
      <c r="I16" s="105"/>
      <c r="J16" s="105"/>
      <c r="K16" s="105"/>
      <c r="L16" s="106"/>
    </row>
    <row r="17" spans="1:12" customFormat="1" x14ac:dyDescent="0.25">
      <c r="A17" s="183">
        <v>17</v>
      </c>
      <c r="B17" s="105" t="s">
        <v>138</v>
      </c>
      <c r="C17" s="36"/>
      <c r="D17" s="185"/>
      <c r="E17" s="185"/>
      <c r="F17" s="223">
        <v>2</v>
      </c>
      <c r="G17" s="185"/>
      <c r="H17" s="185"/>
      <c r="I17" s="105"/>
      <c r="J17" s="105"/>
      <c r="K17" s="105"/>
      <c r="L17" s="106"/>
    </row>
    <row r="18" spans="1:12" customFormat="1" x14ac:dyDescent="0.25">
      <c r="A18" s="183">
        <v>18</v>
      </c>
      <c r="B18" s="105" t="s">
        <v>139</v>
      </c>
      <c r="C18" s="36"/>
      <c r="D18" s="185"/>
      <c r="E18" s="185"/>
      <c r="F18" s="223">
        <v>2</v>
      </c>
      <c r="G18" s="185"/>
      <c r="H18" s="185"/>
      <c r="I18" s="105"/>
      <c r="J18" s="105"/>
      <c r="K18" s="105"/>
      <c r="L18" s="106"/>
    </row>
    <row r="19" spans="1:12" customFormat="1" x14ac:dyDescent="0.25">
      <c r="A19" s="183">
        <v>19</v>
      </c>
      <c r="B19" s="105"/>
      <c r="C19" s="57"/>
      <c r="D19" s="186"/>
      <c r="E19" s="183"/>
      <c r="F19" s="193"/>
      <c r="G19" s="183"/>
      <c r="H19" s="183"/>
      <c r="I19" s="105"/>
      <c r="J19" s="105"/>
      <c r="K19" s="105"/>
      <c r="L19" s="106"/>
    </row>
    <row r="20" spans="1:12" customFormat="1" ht="13" x14ac:dyDescent="0.3">
      <c r="A20" s="183">
        <v>20</v>
      </c>
      <c r="B20" s="184" t="s">
        <v>140</v>
      </c>
      <c r="C20" s="346">
        <f>SUM(C16:C19)</f>
        <v>0</v>
      </c>
      <c r="D20" s="346">
        <f t="shared" ref="D20:E20" si="0">SUM(D16:D19)</f>
        <v>0</v>
      </c>
      <c r="E20" s="346">
        <f t="shared" si="0"/>
        <v>0</v>
      </c>
      <c r="F20" s="193"/>
      <c r="G20" s="185"/>
      <c r="H20" s="185"/>
      <c r="I20" s="105"/>
      <c r="J20" s="105"/>
      <c r="K20" s="105"/>
      <c r="L20" s="106"/>
    </row>
    <row r="21" spans="1:12" customFormat="1" ht="13" x14ac:dyDescent="0.3">
      <c r="A21" s="183">
        <v>21</v>
      </c>
      <c r="B21" s="184"/>
      <c r="C21" s="57"/>
      <c r="D21" s="186"/>
      <c r="E21" s="183"/>
      <c r="F21" s="183"/>
      <c r="G21" s="183"/>
      <c r="H21" s="183"/>
      <c r="I21" s="105"/>
      <c r="J21" s="105"/>
      <c r="K21" s="105"/>
      <c r="L21" s="106"/>
    </row>
    <row r="22" spans="1:12" customFormat="1" ht="13" x14ac:dyDescent="0.3">
      <c r="A22" s="183">
        <v>22</v>
      </c>
      <c r="B22" s="184"/>
      <c r="C22" s="57"/>
      <c r="D22" s="186"/>
      <c r="E22" s="183"/>
      <c r="F22" s="183"/>
      <c r="G22" s="183"/>
      <c r="H22" s="183"/>
      <c r="I22" s="105"/>
      <c r="J22" s="105"/>
      <c r="K22" s="105"/>
      <c r="L22" s="106"/>
    </row>
    <row r="23" spans="1:12" s="11" customFormat="1" ht="13.5" thickBot="1" x14ac:dyDescent="0.35">
      <c r="A23" s="183">
        <v>23</v>
      </c>
      <c r="B23" s="184" t="s">
        <v>141</v>
      </c>
      <c r="C23" s="347">
        <f>+C12+C20</f>
        <v>0</v>
      </c>
      <c r="D23" s="347">
        <f t="shared" ref="D23:E23" si="1">+D12+D20</f>
        <v>0</v>
      </c>
      <c r="E23" s="347">
        <f t="shared" si="1"/>
        <v>0</v>
      </c>
      <c r="F23" s="185"/>
      <c r="G23" s="185"/>
      <c r="H23" s="185"/>
      <c r="I23" s="105"/>
      <c r="J23" s="105"/>
      <c r="K23" s="105"/>
      <c r="L23" s="105"/>
    </row>
    <row r="24" spans="1:12" customFormat="1" ht="13.5" thickTop="1" x14ac:dyDescent="0.3">
      <c r="A24" s="183">
        <v>24</v>
      </c>
      <c r="B24" s="184"/>
      <c r="C24" s="57"/>
      <c r="D24" s="57"/>
      <c r="E24" s="57"/>
      <c r="F24" s="105"/>
      <c r="G24" s="105"/>
      <c r="H24" s="105"/>
      <c r="I24" s="105"/>
      <c r="J24" s="105"/>
      <c r="K24" s="105"/>
      <c r="L24" s="106"/>
    </row>
    <row r="25" spans="1:12" customFormat="1" x14ac:dyDescent="0.25">
      <c r="A25" s="183">
        <v>25</v>
      </c>
      <c r="B25" s="105"/>
      <c r="C25" s="179"/>
      <c r="D25" s="105"/>
      <c r="E25" s="105"/>
      <c r="F25" s="105"/>
      <c r="G25" s="105"/>
      <c r="H25" s="105"/>
      <c r="I25" s="105"/>
      <c r="J25" s="105"/>
      <c r="K25" s="105"/>
      <c r="L25" s="106"/>
    </row>
    <row r="26" spans="1:12" customFormat="1" x14ac:dyDescent="0.25">
      <c r="A26" s="183">
        <v>26</v>
      </c>
      <c r="B26" s="176" t="s">
        <v>146</v>
      </c>
      <c r="C26" s="105"/>
      <c r="D26" s="187"/>
      <c r="E26" s="188"/>
      <c r="F26" s="2"/>
      <c r="G26" s="105"/>
      <c r="H26" s="105"/>
      <c r="I26" s="105"/>
      <c r="J26" s="105"/>
      <c r="K26" s="105"/>
    </row>
    <row r="27" spans="1:12" customFormat="1" x14ac:dyDescent="0.25">
      <c r="A27" s="183">
        <v>27</v>
      </c>
      <c r="B27" s="105" t="str">
        <f>"Gross Plant at 12/31/" &amp; 'IRA-1 General Info'!B45</f>
        <v>Gross Plant at 12/31/</v>
      </c>
      <c r="C27" s="11"/>
      <c r="D27" s="177">
        <f>'IRA-7 Direct Current Plant'!E58+'IRA-10 Alloc. Current Plant'!K58</f>
        <v>0</v>
      </c>
      <c r="E27" s="116"/>
      <c r="F27" s="2"/>
      <c r="G27" s="105"/>
      <c r="H27" s="105"/>
      <c r="I27" s="105"/>
      <c r="J27" s="105"/>
      <c r="K27" s="105"/>
    </row>
    <row r="28" spans="1:12" customFormat="1" x14ac:dyDescent="0.25">
      <c r="A28" s="183">
        <v>28</v>
      </c>
      <c r="B28" s="105" t="str">
        <f>"Ad Valorem Tax Rate per GUD No. " &amp; 'IRA-1 General Info'!B62</f>
        <v xml:space="preserve">Ad Valorem Tax Rate per GUD No. </v>
      </c>
      <c r="C28" s="105"/>
      <c r="D28" s="190">
        <f>'IRA-1 General Info'!B71</f>
        <v>0</v>
      </c>
      <c r="E28" s="117"/>
      <c r="F28" s="2"/>
      <c r="G28" s="105"/>
      <c r="H28" s="105"/>
      <c r="I28" s="105"/>
      <c r="J28" s="105"/>
      <c r="K28" s="105"/>
      <c r="L28" s="105"/>
    </row>
    <row r="29" spans="1:12" customFormat="1" x14ac:dyDescent="0.25">
      <c r="A29" s="183">
        <v>29</v>
      </c>
      <c r="B29" s="11" t="str">
        <f>"Ad Valorem Tax at 12/31/" &amp;'IRA-1 General Info'!B45</f>
        <v>Ad Valorem Tax at 12/31/</v>
      </c>
      <c r="C29" s="11"/>
      <c r="D29" s="177">
        <f>ROUND(+D27*D28,0)</f>
        <v>0</v>
      </c>
      <c r="F29" s="2"/>
      <c r="G29" s="105"/>
      <c r="H29" s="105"/>
      <c r="I29" s="105"/>
      <c r="J29" s="105"/>
      <c r="K29" s="105"/>
      <c r="L29" s="105"/>
    </row>
    <row r="30" spans="1:12" x14ac:dyDescent="0.25">
      <c r="A30" s="183">
        <v>30</v>
      </c>
      <c r="B30" s="105" t="str">
        <f>"Ad Valorem Tax per GUD No. " &amp; 'IRA-1 General Info'!B59</f>
        <v xml:space="preserve">Ad Valorem Tax per GUD No. </v>
      </c>
      <c r="C30" s="11"/>
      <c r="D30" s="221"/>
      <c r="E30"/>
      <c r="G30" s="14"/>
      <c r="H30" s="14"/>
      <c r="I30" s="14"/>
      <c r="J30" s="14"/>
      <c r="K30" s="14"/>
      <c r="L30" s="14"/>
    </row>
    <row r="31" spans="1:12" ht="13" thickBot="1" x14ac:dyDescent="0.3">
      <c r="A31" s="183">
        <v>31</v>
      </c>
      <c r="B31" s="11" t="s">
        <v>133</v>
      </c>
      <c r="C31" s="11"/>
      <c r="D31" s="189">
        <f>+D29-D30</f>
        <v>0</v>
      </c>
      <c r="E31"/>
      <c r="G31" s="14"/>
      <c r="H31" s="14"/>
      <c r="I31" s="14"/>
      <c r="J31" s="14"/>
      <c r="K31" s="14"/>
      <c r="L31" s="14"/>
    </row>
    <row r="32" spans="1:12" ht="13" thickTop="1" x14ac:dyDescent="0.25">
      <c r="A32" s="183"/>
      <c r="B32" s="116"/>
      <c r="C32" s="28"/>
      <c r="F32" s="105"/>
      <c r="G32" s="14"/>
      <c r="H32" s="14"/>
      <c r="I32" s="14"/>
      <c r="J32" s="14"/>
      <c r="K32" s="14"/>
      <c r="L32" s="14"/>
    </row>
    <row r="33" spans="1:12" x14ac:dyDescent="0.25">
      <c r="A33" s="175"/>
      <c r="B33" s="14"/>
      <c r="C33" s="174"/>
      <c r="D33" s="30"/>
      <c r="E33" s="14"/>
      <c r="F33" s="14"/>
      <c r="G33" s="14"/>
      <c r="H33" s="14"/>
      <c r="I33" s="14"/>
      <c r="J33" s="14"/>
      <c r="K33" s="14"/>
      <c r="L33" s="14"/>
    </row>
    <row r="34" spans="1:12" x14ac:dyDescent="0.25">
      <c r="A34" s="175"/>
      <c r="B34" s="14"/>
      <c r="C34" s="173"/>
      <c r="D34" s="13"/>
      <c r="E34" s="14"/>
      <c r="F34" s="14"/>
      <c r="G34" s="14"/>
      <c r="H34" s="14"/>
      <c r="I34" s="14"/>
      <c r="J34" s="14"/>
      <c r="K34" s="14"/>
      <c r="L34" s="14"/>
    </row>
    <row r="35" spans="1:12" x14ac:dyDescent="0.25">
      <c r="A35" s="175"/>
      <c r="B35" s="176"/>
      <c r="C35" s="173"/>
      <c r="D35" s="13"/>
      <c r="E35" s="14"/>
      <c r="F35" s="14"/>
      <c r="G35" s="14"/>
      <c r="H35" s="14"/>
      <c r="I35" s="14"/>
      <c r="J35" s="14"/>
      <c r="K35" s="14"/>
      <c r="L35" s="14"/>
    </row>
    <row r="36" spans="1:12" x14ac:dyDescent="0.25">
      <c r="A36" s="175"/>
      <c r="B36" s="180"/>
      <c r="C36" s="15"/>
      <c r="D36" s="13"/>
      <c r="E36" s="13"/>
      <c r="F36" s="181"/>
      <c r="G36" s="14"/>
      <c r="H36" s="14"/>
      <c r="I36" s="14"/>
      <c r="J36" s="14"/>
      <c r="K36" s="14"/>
      <c r="L36" s="14"/>
    </row>
    <row r="37" spans="1:12" x14ac:dyDescent="0.25">
      <c r="A37" s="175"/>
      <c r="B37" s="14"/>
      <c r="C37" s="15"/>
      <c r="D37" s="13"/>
      <c r="E37" s="13"/>
      <c r="F37" s="181"/>
      <c r="G37" s="14"/>
      <c r="H37" s="14"/>
      <c r="I37" s="14"/>
      <c r="J37" s="14"/>
      <c r="K37" s="14"/>
      <c r="L37" s="14"/>
    </row>
    <row r="38" spans="1:12" x14ac:dyDescent="0.25">
      <c r="A38" s="175"/>
      <c r="B38" s="14"/>
      <c r="C38" s="15"/>
      <c r="D38" s="13"/>
      <c r="E38" s="13"/>
      <c r="F38" s="181"/>
      <c r="G38" s="14"/>
      <c r="H38" s="14"/>
      <c r="I38" s="14"/>
      <c r="J38" s="14"/>
      <c r="K38" s="14"/>
      <c r="L38" s="14"/>
    </row>
    <row r="39" spans="1:12" x14ac:dyDescent="0.25">
      <c r="A39" s="175"/>
      <c r="B39" s="14"/>
      <c r="C39" s="15"/>
      <c r="D39" s="13"/>
      <c r="E39" s="14"/>
      <c r="F39" s="181"/>
      <c r="G39" s="14"/>
      <c r="H39" s="14"/>
      <c r="I39" s="14"/>
      <c r="J39" s="14"/>
      <c r="K39" s="14"/>
      <c r="L39" s="14"/>
    </row>
    <row r="40" spans="1:12" x14ac:dyDescent="0.25">
      <c r="A40" s="175"/>
      <c r="B40" s="141"/>
      <c r="C40" s="182"/>
      <c r="D40" s="14"/>
      <c r="E40" s="14"/>
      <c r="F40" s="14"/>
      <c r="G40" s="14"/>
      <c r="H40" s="14"/>
      <c r="I40" s="14"/>
      <c r="J40" s="14"/>
      <c r="K40" s="14"/>
      <c r="L40" s="14"/>
    </row>
    <row r="41" spans="1:12" x14ac:dyDescent="0.25">
      <c r="A41" s="175"/>
      <c r="B41" s="14"/>
      <c r="C41" s="14"/>
      <c r="D41" s="14"/>
      <c r="E41" s="14"/>
      <c r="F41" s="14"/>
      <c r="G41" s="14"/>
      <c r="H41" s="14"/>
      <c r="I41" s="14"/>
      <c r="J41" s="14"/>
      <c r="K41" s="14"/>
      <c r="L41" s="14"/>
    </row>
    <row r="42" spans="1:12" x14ac:dyDescent="0.25">
      <c r="A42" s="175"/>
      <c r="B42" s="176"/>
      <c r="C42" s="173"/>
      <c r="D42" s="13"/>
      <c r="E42" s="14"/>
      <c r="F42" s="14"/>
      <c r="G42" s="14"/>
      <c r="H42" s="14"/>
      <c r="I42" s="14"/>
      <c r="J42" s="14"/>
      <c r="K42" s="14"/>
      <c r="L42" s="14"/>
    </row>
    <row r="43" spans="1:12" x14ac:dyDescent="0.25">
      <c r="A43" s="175"/>
      <c r="B43" s="180"/>
      <c r="C43" s="15"/>
      <c r="D43" s="13"/>
      <c r="E43" s="14"/>
      <c r="F43" s="14"/>
      <c r="G43" s="14"/>
      <c r="H43" s="14"/>
      <c r="I43" s="14"/>
      <c r="J43" s="14"/>
      <c r="K43" s="14"/>
      <c r="L43" s="14"/>
    </row>
    <row r="44" spans="1:12" x14ac:dyDescent="0.25">
      <c r="A44" s="175"/>
      <c r="B44" s="14"/>
      <c r="C44" s="15"/>
      <c r="D44" s="13"/>
      <c r="E44" s="14"/>
      <c r="F44" s="14"/>
      <c r="G44" s="14"/>
      <c r="H44" s="14"/>
      <c r="I44" s="14"/>
      <c r="J44" s="14"/>
      <c r="K44" s="14"/>
      <c r="L44" s="14"/>
    </row>
    <row r="45" spans="1:12" x14ac:dyDescent="0.25">
      <c r="A45" s="175"/>
      <c r="B45" s="14"/>
      <c r="C45" s="15"/>
      <c r="D45" s="13"/>
      <c r="E45" s="14"/>
      <c r="F45" s="14"/>
      <c r="G45" s="14"/>
      <c r="H45" s="14"/>
      <c r="I45" s="14"/>
      <c r="J45" s="14"/>
      <c r="K45" s="14"/>
      <c r="L45" s="14"/>
    </row>
    <row r="46" spans="1:12" x14ac:dyDescent="0.25">
      <c r="A46" s="175"/>
      <c r="B46" s="14"/>
      <c r="C46" s="15"/>
      <c r="D46" s="13"/>
      <c r="E46" s="14"/>
      <c r="F46" s="14"/>
      <c r="G46" s="14"/>
      <c r="H46" s="14"/>
      <c r="I46" s="14"/>
      <c r="J46" s="14"/>
      <c r="K46" s="14"/>
      <c r="L46" s="14"/>
    </row>
    <row r="47" spans="1:12" x14ac:dyDescent="0.25">
      <c r="A47" s="175"/>
      <c r="B47" s="141"/>
      <c r="C47" s="182"/>
      <c r="D47" s="14"/>
      <c r="E47" s="14"/>
      <c r="F47" s="14"/>
      <c r="G47" s="14"/>
      <c r="H47" s="14"/>
      <c r="I47" s="14"/>
      <c r="J47" s="14"/>
      <c r="K47" s="14"/>
      <c r="L47" s="14"/>
    </row>
    <row r="48" spans="1:12" x14ac:dyDescent="0.25">
      <c r="A48" s="175"/>
      <c r="B48" s="14"/>
      <c r="C48" s="14"/>
      <c r="D48" s="14"/>
      <c r="E48" s="14"/>
      <c r="F48" s="14"/>
      <c r="G48" s="14"/>
      <c r="H48" s="14"/>
      <c r="I48" s="14"/>
      <c r="J48" s="14"/>
      <c r="K48" s="14"/>
      <c r="L48" s="14"/>
    </row>
    <row r="49" spans="1:12" x14ac:dyDescent="0.25">
      <c r="A49" s="175"/>
      <c r="B49" s="14"/>
      <c r="C49" s="14"/>
      <c r="D49" s="14"/>
      <c r="E49" s="14"/>
      <c r="F49" s="14"/>
      <c r="G49" s="14"/>
      <c r="H49" s="14"/>
      <c r="I49" s="14"/>
      <c r="J49" s="14"/>
      <c r="K49" s="14"/>
      <c r="L49" s="14"/>
    </row>
  </sheetData>
  <customSheetViews>
    <customSheetView guid="{ABCDF07F-E840-493F-953A-14EB7CB491DA}" showPageBreaks="1" fitToPage="1" printArea="1" topLeftCell="A49">
      <selection activeCell="B68" sqref="B68"/>
      <pageMargins left="0" right="0" top="1" bottom="1" header="0.5" footer="0.5"/>
      <printOptions horizontalCentered="1"/>
      <pageSetup scale="88" fitToHeight="2" orientation="landscape" horizontalDpi="300" verticalDpi="300" r:id="rId1"/>
      <headerFooter alignWithMargins="0">
        <oddFooter xml:space="preserve">&amp;RIRA-6
</oddFooter>
      </headerFooter>
    </customSheetView>
    <customSheetView guid="{FD61785C-4840-4664-A63D-F7921ADFFB8F}" showPageBreaks="1" fitToPage="1" printArea="1" topLeftCell="A28">
      <selection activeCell="B68" sqref="B68"/>
      <pageMargins left="0" right="0" top="1" bottom="1" header="0.5" footer="0.5"/>
      <printOptions horizontalCentered="1"/>
      <pageSetup scale="88" fitToHeight="2" orientation="landscape" horizontalDpi="300" verticalDpi="300" r:id="rId2"/>
      <headerFooter alignWithMargins="0">
        <oddFooter xml:space="preserve">&amp;RIRA-6
</oddFooter>
      </headerFooter>
    </customSheetView>
  </customSheetViews>
  <mergeCells count="4">
    <mergeCell ref="A1:F1"/>
    <mergeCell ref="A2:F2"/>
    <mergeCell ref="A3:F3"/>
    <mergeCell ref="A4:F4"/>
  </mergeCells>
  <phoneticPr fontId="6" type="noConversion"/>
  <printOptions horizontalCentered="1"/>
  <pageMargins left="0" right="0" top="1" bottom="1" header="0.5" footer="0.5"/>
  <pageSetup fitToHeight="2" orientation="landscape" r:id="rId3"/>
  <headerFooter alignWithMargins="0">
    <oddFooter>&amp;C&amp;A&amp;RPage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38"/>
  <sheetViews>
    <sheetView view="pageBreakPreview" zoomScaleNormal="90" zoomScaleSheetLayoutView="100" workbookViewId="0">
      <selection activeCell="N190" activeCellId="1" sqref="M163 N190"/>
    </sheetView>
  </sheetViews>
  <sheetFormatPr defaultRowHeight="12.5" x14ac:dyDescent="0.25"/>
  <cols>
    <col min="1" max="1" width="11.1796875" customWidth="1"/>
    <col min="2" max="2" width="13.1796875" customWidth="1"/>
    <col min="3" max="3" width="12.7265625" customWidth="1"/>
  </cols>
  <sheetData>
    <row r="1" spans="1:12" ht="13" x14ac:dyDescent="0.3">
      <c r="A1" s="391">
        <f>+'Cover Page'!A21:H21</f>
        <v>0</v>
      </c>
      <c r="B1" s="391"/>
      <c r="C1" s="391"/>
      <c r="D1" s="391"/>
      <c r="E1" s="391"/>
      <c r="F1" s="391"/>
      <c r="G1" s="391"/>
      <c r="H1" s="391"/>
      <c r="I1" s="391"/>
      <c r="J1" s="391"/>
      <c r="K1" s="391"/>
      <c r="L1" s="391"/>
    </row>
    <row r="2" spans="1:12" ht="13" x14ac:dyDescent="0.3">
      <c r="A2" s="391" t="str">
        <f>+'Cover Page'!A15:H15</f>
        <v>Interim Rate Adjustment Application</v>
      </c>
      <c r="B2" s="391"/>
      <c r="C2" s="391"/>
      <c r="D2" s="391"/>
      <c r="E2" s="391"/>
      <c r="F2" s="391"/>
      <c r="G2" s="391"/>
      <c r="H2" s="391"/>
      <c r="I2" s="391"/>
      <c r="J2" s="391"/>
      <c r="K2" s="391"/>
      <c r="L2" s="391"/>
    </row>
    <row r="3" spans="1:12" ht="13" x14ac:dyDescent="0.3">
      <c r="A3" s="391" t="str">
        <f>'Cover Page'!A33:J33</f>
        <v xml:space="preserve"> Month Period Ending December 31, </v>
      </c>
      <c r="B3" s="391"/>
      <c r="C3" s="391"/>
      <c r="D3" s="391"/>
      <c r="E3" s="391"/>
      <c r="F3" s="391"/>
      <c r="G3" s="391"/>
      <c r="H3" s="391"/>
      <c r="I3" s="391"/>
      <c r="J3" s="391"/>
      <c r="K3" s="391"/>
      <c r="L3" s="391"/>
    </row>
    <row r="4" spans="1:12" ht="13" x14ac:dyDescent="0.3">
      <c r="A4" s="391" t="s">
        <v>99</v>
      </c>
      <c r="B4" s="391"/>
      <c r="C4" s="391"/>
      <c r="D4" s="391"/>
      <c r="E4" s="391"/>
      <c r="F4" s="391"/>
      <c r="G4" s="391"/>
      <c r="H4" s="391"/>
      <c r="I4" s="391"/>
      <c r="J4" s="391"/>
      <c r="K4" s="391"/>
      <c r="L4" s="391"/>
    </row>
    <row r="5" spans="1:12" ht="13" x14ac:dyDescent="0.3">
      <c r="A5" s="123"/>
      <c r="B5" s="123"/>
      <c r="C5" s="123"/>
      <c r="D5" s="123"/>
      <c r="E5" s="123"/>
      <c r="F5" s="123"/>
      <c r="G5" s="123"/>
      <c r="H5" s="123"/>
      <c r="I5" s="123"/>
      <c r="J5" s="123"/>
    </row>
    <row r="7" spans="1:12" ht="26" x14ac:dyDescent="0.3">
      <c r="A7" s="227" t="s">
        <v>343</v>
      </c>
      <c r="B7" s="227" t="s">
        <v>344</v>
      </c>
      <c r="C7" s="410" t="s">
        <v>345</v>
      </c>
      <c r="D7" s="410"/>
      <c r="E7" s="410"/>
      <c r="F7" s="410"/>
      <c r="G7" s="410"/>
      <c r="H7" s="410"/>
      <c r="I7" s="410"/>
      <c r="J7" s="410"/>
      <c r="K7" s="410"/>
      <c r="L7" s="410"/>
    </row>
    <row r="8" spans="1:12" s="164" customFormat="1" x14ac:dyDescent="0.25">
      <c r="A8" s="288" t="s">
        <v>1</v>
      </c>
      <c r="B8" s="288" t="s">
        <v>2</v>
      </c>
      <c r="C8" s="411" t="s">
        <v>3</v>
      </c>
      <c r="D8" s="411"/>
      <c r="E8" s="411"/>
      <c r="F8" s="411"/>
      <c r="G8" s="411"/>
      <c r="H8" s="411"/>
      <c r="I8" s="411"/>
      <c r="J8" s="411"/>
      <c r="K8" s="411"/>
      <c r="L8" s="411"/>
    </row>
    <row r="9" spans="1:12" x14ac:dyDescent="0.25">
      <c r="A9" s="131" t="s">
        <v>370</v>
      </c>
      <c r="B9" s="327">
        <v>1</v>
      </c>
      <c r="C9" s="349" t="s">
        <v>396</v>
      </c>
      <c r="D9" s="290"/>
      <c r="E9" s="290"/>
      <c r="F9" s="290"/>
      <c r="G9" s="290"/>
      <c r="H9" s="290"/>
      <c r="I9" s="290"/>
      <c r="J9" s="290"/>
      <c r="K9" s="290"/>
      <c r="L9" s="290"/>
    </row>
    <row r="10" spans="1:12" x14ac:dyDescent="0.25">
      <c r="A10" s="131" t="s">
        <v>370</v>
      </c>
      <c r="B10" s="327">
        <v>2</v>
      </c>
      <c r="C10" s="349" t="s">
        <v>397</v>
      </c>
      <c r="D10" s="290"/>
      <c r="E10" s="290"/>
      <c r="F10" s="290"/>
      <c r="G10" s="290"/>
      <c r="H10" s="290"/>
      <c r="I10" s="290"/>
      <c r="J10" s="290"/>
      <c r="K10" s="290"/>
      <c r="L10" s="290"/>
    </row>
    <row r="11" spans="1:12" x14ac:dyDescent="0.25">
      <c r="A11" s="65"/>
      <c r="B11" s="327">
        <v>3</v>
      </c>
      <c r="C11" s="409"/>
      <c r="D11" s="409"/>
      <c r="E11" s="409"/>
      <c r="F11" s="409"/>
      <c r="G11" s="409"/>
      <c r="H11" s="409"/>
      <c r="I11" s="409"/>
      <c r="J11" s="409"/>
      <c r="K11" s="409"/>
      <c r="L11" s="409"/>
    </row>
    <row r="12" spans="1:12" x14ac:dyDescent="0.25">
      <c r="A12" s="121"/>
    </row>
    <row r="13" spans="1:12" x14ac:dyDescent="0.25">
      <c r="A13" s="121"/>
    </row>
    <row r="14" spans="1:12" x14ac:dyDescent="0.25">
      <c r="A14" s="121"/>
    </row>
    <row r="15" spans="1:12" x14ac:dyDescent="0.25">
      <c r="A15" s="121"/>
    </row>
    <row r="16" spans="1:12" x14ac:dyDescent="0.25">
      <c r="A16" s="121"/>
    </row>
    <row r="17" spans="1:1" x14ac:dyDescent="0.25">
      <c r="A17" s="121"/>
    </row>
    <row r="18" spans="1:1" x14ac:dyDescent="0.25">
      <c r="A18" s="121"/>
    </row>
    <row r="19" spans="1:1" x14ac:dyDescent="0.25">
      <c r="A19" s="121"/>
    </row>
    <row r="20" spans="1:1" x14ac:dyDescent="0.25">
      <c r="A20" s="121"/>
    </row>
    <row r="21" spans="1:1" x14ac:dyDescent="0.25">
      <c r="A21" s="121"/>
    </row>
    <row r="22" spans="1:1" x14ac:dyDescent="0.25">
      <c r="A22" s="121"/>
    </row>
    <row r="23" spans="1:1" x14ac:dyDescent="0.25">
      <c r="A23" s="121"/>
    </row>
    <row r="24" spans="1:1" x14ac:dyDescent="0.25">
      <c r="A24" s="121"/>
    </row>
    <row r="25" spans="1:1" x14ac:dyDescent="0.25">
      <c r="A25" s="121"/>
    </row>
    <row r="26" spans="1:1" x14ac:dyDescent="0.25">
      <c r="A26" s="121"/>
    </row>
    <row r="27" spans="1:1" x14ac:dyDescent="0.25">
      <c r="A27" s="121"/>
    </row>
    <row r="28" spans="1:1" x14ac:dyDescent="0.25">
      <c r="A28" s="121"/>
    </row>
    <row r="29" spans="1:1" x14ac:dyDescent="0.25">
      <c r="A29" s="121"/>
    </row>
    <row r="30" spans="1:1" x14ac:dyDescent="0.25">
      <c r="A30" s="121"/>
    </row>
    <row r="31" spans="1:1" x14ac:dyDescent="0.25">
      <c r="A31" s="121"/>
    </row>
    <row r="32" spans="1:1" x14ac:dyDescent="0.25">
      <c r="A32" s="121"/>
    </row>
    <row r="33" spans="1:1" x14ac:dyDescent="0.25">
      <c r="A33" s="121"/>
    </row>
    <row r="34" spans="1:1" x14ac:dyDescent="0.25">
      <c r="A34" s="121"/>
    </row>
    <row r="35" spans="1:1" x14ac:dyDescent="0.25">
      <c r="A35" s="121"/>
    </row>
    <row r="36" spans="1:1" x14ac:dyDescent="0.25">
      <c r="A36" s="121"/>
    </row>
    <row r="37" spans="1:1" x14ac:dyDescent="0.25">
      <c r="A37" s="121"/>
    </row>
    <row r="38" spans="1:1" x14ac:dyDescent="0.25">
      <c r="A38" s="121"/>
    </row>
  </sheetData>
  <mergeCells count="7">
    <mergeCell ref="C11:L11"/>
    <mergeCell ref="C7:L7"/>
    <mergeCell ref="C8:L8"/>
    <mergeCell ref="A1:L1"/>
    <mergeCell ref="A2:L2"/>
    <mergeCell ref="A3:L3"/>
    <mergeCell ref="A4:L4"/>
  </mergeCells>
  <pageMargins left="0.7" right="0.7" top="0.75" bottom="0.75" header="0.3" footer="0.3"/>
  <pageSetup orientation="landscape" r:id="rId1"/>
  <headerFooter>
    <oddFooter>&amp;C&amp;A&amp;RPage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pageSetUpPr autoPageBreaks="0" fitToPage="1"/>
  </sheetPr>
  <dimension ref="A1:K49"/>
  <sheetViews>
    <sheetView view="pageBreakPreview" zoomScaleNormal="90" zoomScaleSheetLayoutView="100" workbookViewId="0">
      <selection activeCell="N190" activeCellId="1" sqref="M163 N190"/>
    </sheetView>
  </sheetViews>
  <sheetFormatPr defaultColWidth="9.26953125" defaultRowHeight="12.5" x14ac:dyDescent="0.25"/>
  <cols>
    <col min="1" max="3" width="9.26953125" style="2"/>
    <col min="4" max="4" width="8" style="2" customWidth="1"/>
    <col min="5" max="5" width="14.26953125" style="2" customWidth="1"/>
    <col min="6" max="6" width="13.26953125" style="2" customWidth="1"/>
    <col min="7" max="9" width="9.26953125" style="2"/>
    <col min="10" max="10" width="10.7265625" style="2" customWidth="1"/>
    <col min="11" max="16384" width="9.26953125" style="2"/>
  </cols>
  <sheetData>
    <row r="1" spans="1:11" ht="13" x14ac:dyDescent="0.3">
      <c r="A1" s="391">
        <f>'Cover Page'!A21:J21</f>
        <v>0</v>
      </c>
      <c r="B1" s="391"/>
      <c r="C1" s="391"/>
      <c r="D1" s="391"/>
      <c r="E1" s="391"/>
      <c r="F1" s="391"/>
      <c r="G1" s="391"/>
      <c r="H1" s="391"/>
      <c r="I1" s="391"/>
      <c r="J1" s="391"/>
    </row>
    <row r="2" spans="1:11" ht="13" x14ac:dyDescent="0.3">
      <c r="A2" s="391" t="str">
        <f>+'Cover Page'!A15:H15</f>
        <v>Interim Rate Adjustment Application</v>
      </c>
      <c r="B2" s="391"/>
      <c r="C2" s="391"/>
      <c r="D2" s="391"/>
      <c r="E2" s="391"/>
      <c r="F2" s="391"/>
      <c r="G2" s="391"/>
      <c r="H2" s="391"/>
      <c r="I2" s="391"/>
      <c r="J2" s="391"/>
    </row>
    <row r="3" spans="1:11" ht="13" x14ac:dyDescent="0.3">
      <c r="A3" s="391" t="str">
        <f>'Cover Page'!A33:J33</f>
        <v xml:space="preserve"> Month Period Ending December 31, </v>
      </c>
      <c r="B3" s="391"/>
      <c r="C3" s="391"/>
      <c r="D3" s="391"/>
      <c r="E3" s="391"/>
      <c r="F3" s="391"/>
      <c r="G3" s="391"/>
      <c r="H3" s="391"/>
      <c r="I3" s="391"/>
      <c r="J3" s="391"/>
    </row>
    <row r="4" spans="1:11" ht="13" x14ac:dyDescent="0.3">
      <c r="A4" s="391" t="s">
        <v>38</v>
      </c>
      <c r="B4" s="391"/>
      <c r="C4" s="391"/>
      <c r="D4" s="391"/>
      <c r="E4" s="391"/>
      <c r="F4" s="391"/>
      <c r="G4" s="391"/>
      <c r="H4" s="391"/>
      <c r="I4" s="391"/>
      <c r="J4" s="391"/>
      <c r="K4" s="1"/>
    </row>
    <row r="5" spans="1:11" ht="13" x14ac:dyDescent="0.3">
      <c r="A5" s="391"/>
      <c r="B5" s="391"/>
      <c r="C5" s="391"/>
      <c r="D5" s="391"/>
      <c r="E5" s="391"/>
      <c r="F5" s="391"/>
      <c r="G5" s="391"/>
      <c r="H5" s="391"/>
      <c r="I5" s="391"/>
      <c r="J5" s="391"/>
      <c r="K5" s="1"/>
    </row>
    <row r="6" spans="1:11" ht="13" x14ac:dyDescent="0.3">
      <c r="A6" s="391"/>
      <c r="B6" s="391"/>
      <c r="C6" s="391"/>
      <c r="D6" s="391"/>
      <c r="E6" s="391"/>
      <c r="F6" s="391"/>
      <c r="G6" s="391"/>
      <c r="H6" s="391"/>
      <c r="I6" s="391"/>
      <c r="J6" s="391"/>
    </row>
    <row r="7" spans="1:11" x14ac:dyDescent="0.25">
      <c r="A7" s="128" t="str">
        <f xml:space="preserve"> "I certify that I am the responsible official of " &amp; 'Cover Page'!A21:J21 &amp; "; that I have examined the foregoing"</f>
        <v>I certify that I am the responsible official of 0; that I have examined the foregoing</v>
      </c>
      <c r="B7" s="128"/>
      <c r="C7" s="128"/>
      <c r="D7" s="128"/>
      <c r="E7" s="165"/>
      <c r="F7" s="128"/>
      <c r="G7" s="128"/>
      <c r="H7" s="128"/>
      <c r="I7" s="128"/>
      <c r="J7" s="128"/>
    </row>
    <row r="8" spans="1:11" x14ac:dyDescent="0.25">
      <c r="A8" s="412" t="s">
        <v>41</v>
      </c>
      <c r="B8" s="412"/>
      <c r="C8" s="412"/>
      <c r="D8" s="412"/>
      <c r="E8" s="412"/>
      <c r="F8" s="412"/>
      <c r="G8" s="412"/>
      <c r="H8" s="412"/>
      <c r="I8" s="412"/>
      <c r="J8" s="412"/>
    </row>
    <row r="9" spans="1:11" x14ac:dyDescent="0.25">
      <c r="A9" s="412" t="s">
        <v>42</v>
      </c>
      <c r="B9" s="412"/>
      <c r="C9" s="412"/>
      <c r="D9" s="412"/>
      <c r="E9" s="412"/>
      <c r="F9" s="412"/>
      <c r="G9" s="412"/>
      <c r="H9" s="412"/>
      <c r="I9" s="412"/>
      <c r="J9" s="412"/>
    </row>
    <row r="10" spans="1:11" x14ac:dyDescent="0.25">
      <c r="A10" s="412" t="s">
        <v>121</v>
      </c>
      <c r="B10" s="412"/>
      <c r="C10" s="412"/>
      <c r="D10" s="412"/>
      <c r="E10" s="412"/>
      <c r="F10" s="412"/>
      <c r="G10" s="412"/>
      <c r="H10" s="412"/>
      <c r="I10" s="412"/>
      <c r="J10" s="412"/>
    </row>
    <row r="11" spans="1:11" x14ac:dyDescent="0.25">
      <c r="A11" s="165" t="str">
        <f>'Cover Page'!A33:J33&amp;"."</f>
        <v xml:space="preserve"> Month Period Ending December 31, .</v>
      </c>
      <c r="B11" s="165"/>
      <c r="C11" s="165"/>
      <c r="D11" s="165"/>
      <c r="E11" s="165"/>
      <c r="F11" s="128"/>
      <c r="G11" s="128"/>
      <c r="H11" s="128"/>
      <c r="I11" s="128"/>
      <c r="J11" s="128"/>
    </row>
    <row r="12" spans="1:11" ht="13" x14ac:dyDescent="0.3">
      <c r="A12" s="120"/>
      <c r="B12" s="122"/>
      <c r="C12" s="122"/>
      <c r="D12" s="122"/>
      <c r="E12" s="122"/>
      <c r="F12" s="122"/>
      <c r="G12" s="122"/>
      <c r="H12" s="122"/>
      <c r="I12" s="122"/>
      <c r="J12" s="122"/>
    </row>
    <row r="13" spans="1:11" ht="13" x14ac:dyDescent="0.3">
      <c r="A13" s="120" t="s">
        <v>58</v>
      </c>
      <c r="B13" s="122"/>
      <c r="C13" s="122"/>
      <c r="D13" s="122"/>
      <c r="E13" s="122"/>
      <c r="F13" s="122"/>
      <c r="G13" s="122"/>
      <c r="H13" s="122"/>
      <c r="I13" s="122"/>
      <c r="J13" s="122"/>
    </row>
    <row r="14" spans="1:11" ht="13" x14ac:dyDescent="0.3">
      <c r="A14" s="120" t="s">
        <v>404</v>
      </c>
      <c r="B14" s="122"/>
      <c r="C14" s="122"/>
      <c r="D14" s="122"/>
      <c r="E14" s="122"/>
      <c r="F14" s="122"/>
      <c r="G14" s="122"/>
      <c r="H14" s="122"/>
      <c r="I14" s="122"/>
      <c r="J14" s="122"/>
    </row>
    <row r="15" spans="1:11" ht="13" x14ac:dyDescent="0.3">
      <c r="A15" s="120" t="s">
        <v>293</v>
      </c>
      <c r="B15" s="122"/>
      <c r="C15" s="122"/>
      <c r="D15" s="122"/>
      <c r="E15" s="122"/>
      <c r="F15" s="122"/>
      <c r="G15" s="122"/>
      <c r="H15" s="122"/>
      <c r="I15" s="122"/>
      <c r="J15" s="122"/>
    </row>
    <row r="16" spans="1:11" x14ac:dyDescent="0.25">
      <c r="A16" s="117"/>
      <c r="B16" s="117"/>
      <c r="C16" s="117"/>
      <c r="D16" s="117"/>
      <c r="E16" s="117"/>
      <c r="F16" s="117"/>
      <c r="G16" s="117"/>
      <c r="H16" s="117"/>
      <c r="I16" s="117"/>
      <c r="J16" s="117"/>
    </row>
    <row r="17" spans="1:10" x14ac:dyDescent="0.25">
      <c r="A17" s="117"/>
      <c r="B17" s="117"/>
      <c r="C17" s="117"/>
      <c r="D17" s="117"/>
      <c r="E17" s="117"/>
      <c r="F17" s="117"/>
      <c r="G17" s="117"/>
      <c r="H17" s="117"/>
      <c r="I17" s="117"/>
      <c r="J17" s="117"/>
    </row>
    <row r="19" spans="1:10" x14ac:dyDescent="0.25">
      <c r="A19" s="51"/>
      <c r="B19" s="48"/>
      <c r="C19" s="48"/>
      <c r="F19" s="48"/>
      <c r="G19" s="48"/>
      <c r="H19" s="48"/>
      <c r="I19" s="48"/>
      <c r="J19" s="48"/>
    </row>
    <row r="20" spans="1:10" x14ac:dyDescent="0.25">
      <c r="A20" s="2" t="s">
        <v>27</v>
      </c>
      <c r="F20" s="2" t="s">
        <v>28</v>
      </c>
    </row>
    <row r="22" spans="1:10" x14ac:dyDescent="0.25">
      <c r="F22" s="2" t="s">
        <v>33</v>
      </c>
      <c r="G22" s="48"/>
      <c r="H22" s="48"/>
      <c r="I22" s="48"/>
      <c r="J22" s="48"/>
    </row>
    <row r="24" spans="1:10" x14ac:dyDescent="0.25">
      <c r="F24" s="2" t="s">
        <v>29</v>
      </c>
      <c r="G24" s="48"/>
      <c r="H24" s="48"/>
      <c r="I24" s="48"/>
      <c r="J24" s="48"/>
    </row>
    <row r="25" spans="1:10" x14ac:dyDescent="0.25">
      <c r="G25" s="52"/>
      <c r="H25" s="52"/>
      <c r="I25" s="52"/>
      <c r="J25" s="52"/>
    </row>
    <row r="26" spans="1:10" x14ac:dyDescent="0.25">
      <c r="G26" s="52"/>
      <c r="H26" s="52"/>
      <c r="I26" s="52"/>
      <c r="J26" s="52"/>
    </row>
    <row r="28" spans="1:10" x14ac:dyDescent="0.25">
      <c r="F28" s="2" t="s">
        <v>30</v>
      </c>
      <c r="G28" s="48"/>
      <c r="H28" s="48"/>
      <c r="I28" s="48"/>
      <c r="J28" s="48"/>
    </row>
    <row r="30" spans="1:10" x14ac:dyDescent="0.25">
      <c r="F30" s="2" t="s">
        <v>31</v>
      </c>
      <c r="G30" s="53"/>
      <c r="H30" s="53"/>
      <c r="I30" s="48"/>
      <c r="J30" s="48"/>
    </row>
    <row r="31" spans="1:10" ht="13" thickBot="1" x14ac:dyDescent="0.3">
      <c r="F31" s="45"/>
      <c r="G31" s="45"/>
      <c r="H31" s="45"/>
      <c r="I31" s="45"/>
      <c r="J31" s="45"/>
    </row>
    <row r="32" spans="1:10" ht="13" thickTop="1" x14ac:dyDescent="0.25"/>
    <row r="33" spans="6:10" ht="13" x14ac:dyDescent="0.3">
      <c r="F33" s="35" t="s">
        <v>39</v>
      </c>
    </row>
    <row r="35" spans="6:10" x14ac:dyDescent="0.25">
      <c r="F35" s="2" t="s">
        <v>32</v>
      </c>
      <c r="G35" s="48"/>
      <c r="H35" s="48"/>
      <c r="I35" s="48"/>
      <c r="J35" s="48"/>
    </row>
    <row r="36" spans="6:10" x14ac:dyDescent="0.25">
      <c r="G36" s="10"/>
      <c r="H36" s="10"/>
      <c r="I36" s="10"/>
      <c r="J36" s="10"/>
    </row>
    <row r="37" spans="6:10" x14ac:dyDescent="0.25">
      <c r="F37" s="2" t="s">
        <v>33</v>
      </c>
      <c r="G37" s="48"/>
      <c r="H37" s="48"/>
      <c r="I37" s="48"/>
      <c r="J37" s="48"/>
    </row>
    <row r="39" spans="6:10" x14ac:dyDescent="0.25">
      <c r="F39" s="2" t="s">
        <v>29</v>
      </c>
      <c r="G39" s="48"/>
      <c r="H39" s="48"/>
      <c r="I39" s="48"/>
      <c r="J39" s="48"/>
    </row>
    <row r="40" spans="6:10" x14ac:dyDescent="0.25">
      <c r="G40" s="52"/>
      <c r="H40" s="52"/>
      <c r="I40" s="52"/>
      <c r="J40" s="52"/>
    </row>
    <row r="41" spans="6:10" x14ac:dyDescent="0.25">
      <c r="G41" s="52"/>
      <c r="H41" s="52"/>
      <c r="I41" s="52"/>
      <c r="J41" s="52"/>
    </row>
    <row r="43" spans="6:10" x14ac:dyDescent="0.25">
      <c r="F43" s="2" t="s">
        <v>30</v>
      </c>
      <c r="G43" s="48"/>
      <c r="H43" s="48"/>
      <c r="I43" s="48"/>
      <c r="J43" s="48"/>
    </row>
    <row r="45" spans="6:10" x14ac:dyDescent="0.25">
      <c r="F45" s="2" t="s">
        <v>31</v>
      </c>
      <c r="G45" s="53"/>
      <c r="H45" s="48"/>
      <c r="I45" s="48"/>
      <c r="J45" s="48"/>
    </row>
    <row r="49" spans="2:3" ht="13" x14ac:dyDescent="0.3">
      <c r="B49" s="130"/>
      <c r="C49" s="130"/>
    </row>
  </sheetData>
  <customSheetViews>
    <customSheetView guid="{ABCDF07F-E840-493F-953A-14EB7CB491DA}" fitToPage="1" topLeftCell="A28">
      <selection activeCell="B49" sqref="B49:C49"/>
      <pageMargins left="0.25" right="0.41" top="1" bottom="0.68" header="0.5" footer="0.5"/>
      <printOptions horizontalCentered="1"/>
      <pageSetup scale="87" orientation="landscape" r:id="rId1"/>
      <headerFooter alignWithMargins="0">
        <oddFooter>&amp;RSignature Page</oddFooter>
      </headerFooter>
    </customSheetView>
    <customSheetView guid="{FD61785C-4840-4664-A63D-F7921ADFFB8F}" fitToPage="1">
      <selection activeCell="G45" sqref="G45"/>
      <pageMargins left="0.25" right="0.41" top="1" bottom="0.68" header="0.5" footer="0.5"/>
      <printOptions horizontalCentered="1"/>
      <pageSetup scale="87" orientation="landscape" r:id="rId2"/>
      <headerFooter alignWithMargins="0">
        <oddFooter>&amp;RSignature Page</oddFooter>
      </headerFooter>
    </customSheetView>
  </customSheetViews>
  <mergeCells count="9">
    <mergeCell ref="A9:J9"/>
    <mergeCell ref="A10:J10"/>
    <mergeCell ref="A5:J5"/>
    <mergeCell ref="A4:J4"/>
    <mergeCell ref="A1:J1"/>
    <mergeCell ref="A2:J2"/>
    <mergeCell ref="A3:J3"/>
    <mergeCell ref="A6:J6"/>
    <mergeCell ref="A8:J8"/>
  </mergeCells>
  <phoneticPr fontId="6" type="noConversion"/>
  <printOptions horizontalCentered="1"/>
  <pageMargins left="0.5" right="0.41" top="1" bottom="0.68" header="0.5" footer="0.5"/>
  <pageSetup scale="96" orientation="portrait" r:id="rId3"/>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2"/>
  <sheetViews>
    <sheetView view="pageBreakPreview" zoomScale="110" zoomScaleNormal="100" zoomScaleSheetLayoutView="110" workbookViewId="0">
      <selection activeCell="N190" activeCellId="1" sqref="M163 N190"/>
    </sheetView>
  </sheetViews>
  <sheetFormatPr defaultRowHeight="12.5" x14ac:dyDescent="0.25"/>
  <cols>
    <col min="1" max="1" width="22.54296875" customWidth="1"/>
    <col min="2" max="2" width="52.54296875" customWidth="1"/>
  </cols>
  <sheetData>
    <row r="1" spans="1:11" ht="13" x14ac:dyDescent="0.3">
      <c r="A1" s="391">
        <f>+'Cover Page'!A21:H21</f>
        <v>0</v>
      </c>
      <c r="B1" s="391"/>
      <c r="C1" s="391"/>
      <c r="D1" s="16"/>
      <c r="E1" s="16"/>
      <c r="F1" s="16"/>
      <c r="G1" s="16"/>
      <c r="H1" s="16"/>
      <c r="I1" s="16"/>
      <c r="J1" s="16"/>
      <c r="K1" s="16"/>
    </row>
    <row r="2" spans="1:11" ht="13" x14ac:dyDescent="0.3">
      <c r="A2" s="391" t="str">
        <f>+'Cover Page'!A15:H15</f>
        <v>Interim Rate Adjustment Application</v>
      </c>
      <c r="B2" s="391"/>
      <c r="C2" s="391"/>
      <c r="D2" s="16"/>
      <c r="E2" s="16"/>
      <c r="F2" s="16"/>
      <c r="G2" s="16"/>
      <c r="H2" s="16"/>
      <c r="I2" s="16"/>
      <c r="J2" s="16"/>
      <c r="K2" s="16"/>
    </row>
    <row r="3" spans="1:11" ht="13" x14ac:dyDescent="0.3">
      <c r="A3" s="391" t="str">
        <f>'Cover Page'!A33:I33</f>
        <v xml:space="preserve"> Month Period Ending December 31, </v>
      </c>
      <c r="B3" s="391"/>
      <c r="C3" s="391"/>
      <c r="D3" s="16"/>
      <c r="E3" s="16"/>
      <c r="F3" s="16"/>
      <c r="G3" s="16"/>
      <c r="H3" s="16"/>
      <c r="I3" s="16"/>
      <c r="J3" s="16"/>
      <c r="K3" s="16"/>
    </row>
    <row r="4" spans="1:11" ht="13" x14ac:dyDescent="0.3">
      <c r="A4" s="391" t="s">
        <v>43</v>
      </c>
      <c r="B4" s="391"/>
      <c r="C4" s="391"/>
      <c r="D4" s="16"/>
      <c r="E4" s="16"/>
      <c r="F4" s="16"/>
      <c r="G4" s="16"/>
      <c r="H4" s="16"/>
      <c r="I4" s="16"/>
      <c r="J4" s="16"/>
      <c r="K4" s="16"/>
    </row>
    <row r="7" spans="1:11" ht="13" x14ac:dyDescent="0.3">
      <c r="A7" s="54" t="s">
        <v>45</v>
      </c>
      <c r="B7" s="54" t="s">
        <v>44</v>
      </c>
    </row>
    <row r="8" spans="1:11" x14ac:dyDescent="0.25">
      <c r="A8" t="s">
        <v>46</v>
      </c>
      <c r="B8" s="117" t="s">
        <v>208</v>
      </c>
    </row>
    <row r="10" spans="1:11" x14ac:dyDescent="0.25">
      <c r="A10" t="s">
        <v>47</v>
      </c>
      <c r="B10" t="s">
        <v>37</v>
      </c>
    </row>
    <row r="12" spans="1:11" x14ac:dyDescent="0.25">
      <c r="A12" t="s">
        <v>48</v>
      </c>
      <c r="B12" t="s">
        <v>290</v>
      </c>
    </row>
    <row r="14" spans="1:11" x14ac:dyDescent="0.25">
      <c r="A14" t="s">
        <v>49</v>
      </c>
      <c r="B14" s="117" t="s">
        <v>118</v>
      </c>
    </row>
    <row r="16" spans="1:11" x14ac:dyDescent="0.25">
      <c r="A16" t="s">
        <v>50</v>
      </c>
      <c r="B16" t="s">
        <v>210</v>
      </c>
    </row>
    <row r="18" spans="1:2" x14ac:dyDescent="0.25">
      <c r="A18" t="s">
        <v>51</v>
      </c>
      <c r="B18" s="117" t="s">
        <v>407</v>
      </c>
    </row>
    <row r="20" spans="1:2" x14ac:dyDescent="0.25">
      <c r="A20" t="s">
        <v>52</v>
      </c>
      <c r="B20" s="117" t="s">
        <v>408</v>
      </c>
    </row>
    <row r="22" spans="1:2" x14ac:dyDescent="0.25">
      <c r="A22" t="s">
        <v>53</v>
      </c>
      <c r="B22" s="117" t="s">
        <v>409</v>
      </c>
    </row>
    <row r="24" spans="1:2" x14ac:dyDescent="0.25">
      <c r="A24" t="s">
        <v>54</v>
      </c>
      <c r="B24" s="117" t="s">
        <v>363</v>
      </c>
    </row>
    <row r="26" spans="1:2" x14ac:dyDescent="0.25">
      <c r="A26" s="117" t="s">
        <v>88</v>
      </c>
      <c r="B26" t="s">
        <v>207</v>
      </c>
    </row>
    <row r="28" spans="1:2" x14ac:dyDescent="0.25">
      <c r="A28" s="117" t="s">
        <v>89</v>
      </c>
      <c r="B28" s="117" t="s">
        <v>206</v>
      </c>
    </row>
    <row r="30" spans="1:2" x14ac:dyDescent="0.25">
      <c r="A30" t="s">
        <v>212</v>
      </c>
      <c r="B30" s="117" t="s">
        <v>410</v>
      </c>
    </row>
    <row r="32" spans="1:2" x14ac:dyDescent="0.25">
      <c r="A32" t="s">
        <v>213</v>
      </c>
      <c r="B32" s="117" t="s">
        <v>411</v>
      </c>
    </row>
    <row r="34" spans="1:2" x14ac:dyDescent="0.25">
      <c r="A34" t="s">
        <v>214</v>
      </c>
      <c r="B34" s="117" t="s">
        <v>364</v>
      </c>
    </row>
    <row r="36" spans="1:2" x14ac:dyDescent="0.25">
      <c r="A36" t="s">
        <v>215</v>
      </c>
      <c r="B36" s="117" t="s">
        <v>365</v>
      </c>
    </row>
    <row r="38" spans="1:2" x14ac:dyDescent="0.25">
      <c r="A38" t="s">
        <v>216</v>
      </c>
      <c r="B38" s="117" t="s">
        <v>412</v>
      </c>
    </row>
    <row r="40" spans="1:2" x14ac:dyDescent="0.25">
      <c r="A40" s="117" t="s">
        <v>366</v>
      </c>
      <c r="B40" s="117" t="s">
        <v>413</v>
      </c>
    </row>
    <row r="42" spans="1:2" x14ac:dyDescent="0.25">
      <c r="A42" s="117" t="s">
        <v>367</v>
      </c>
      <c r="B42" s="117" t="s">
        <v>342</v>
      </c>
    </row>
    <row r="44" spans="1:2" x14ac:dyDescent="0.25">
      <c r="A44" s="117" t="s">
        <v>368</v>
      </c>
      <c r="B44" s="117" t="s">
        <v>373</v>
      </c>
    </row>
    <row r="46" spans="1:2" x14ac:dyDescent="0.25">
      <c r="A46" s="117" t="s">
        <v>369</v>
      </c>
      <c r="B46" t="s">
        <v>217</v>
      </c>
    </row>
    <row r="48" spans="1:2" x14ac:dyDescent="0.25">
      <c r="A48" s="117" t="s">
        <v>370</v>
      </c>
      <c r="B48" t="s">
        <v>218</v>
      </c>
    </row>
    <row r="50" spans="1:2" x14ac:dyDescent="0.25">
      <c r="A50" s="117" t="s">
        <v>372</v>
      </c>
      <c r="B50" s="117" t="s">
        <v>90</v>
      </c>
    </row>
    <row r="52" spans="1:2" x14ac:dyDescent="0.25">
      <c r="A52" s="117" t="s">
        <v>371</v>
      </c>
      <c r="B52" t="s">
        <v>38</v>
      </c>
    </row>
  </sheetData>
  <customSheetViews>
    <customSheetView guid="{ABCDF07F-E840-493F-953A-14EB7CB491DA}">
      <selection activeCell="B29" sqref="B29"/>
      <pageMargins left="0.75" right="0.75" top="1" bottom="1" header="0.5" footer="0.5"/>
      <printOptions horizontalCentered="1"/>
      <pageSetup orientation="landscape" r:id="rId1"/>
      <headerFooter alignWithMargins="0">
        <oddFooter>&amp;RTable of Contents</oddFooter>
      </headerFooter>
    </customSheetView>
    <customSheetView guid="{FD61785C-4840-4664-A63D-F7921ADFFB8F}" showPageBreaks="1">
      <selection activeCell="B42" sqref="B42"/>
      <pageMargins left="0.75" right="0.75" top="1" bottom="1" header="0.5" footer="0.5"/>
      <printOptions horizontalCentered="1"/>
      <pageSetup orientation="landscape" r:id="rId2"/>
      <headerFooter alignWithMargins="0">
        <oddFooter>&amp;RTable of Contents</oddFooter>
      </headerFooter>
    </customSheetView>
  </customSheetViews>
  <mergeCells count="4">
    <mergeCell ref="A1:C1"/>
    <mergeCell ref="A2:C2"/>
    <mergeCell ref="A3:C3"/>
    <mergeCell ref="A4:C4"/>
  </mergeCells>
  <phoneticPr fontId="6" type="noConversion"/>
  <printOptions horizontalCentered="1"/>
  <pageMargins left="0.75" right="0.75" top="1" bottom="1" header="0.5" footer="0.5"/>
  <pageSetup orientation="portrait" r:id="rId3"/>
  <headerFooter alignWithMargins="0">
    <oddFooter>&amp;CTable of Contents&amp;RPage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J80"/>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3.26953125" style="134" customWidth="1"/>
    <col min="2" max="2" width="17" style="40" bestFit="1" customWidth="1"/>
    <col min="3" max="3" width="10.26953125" style="40" bestFit="1" customWidth="1"/>
    <col min="4" max="5" width="9.26953125" style="40" bestFit="1" customWidth="1"/>
    <col min="6" max="9" width="9.26953125" style="40"/>
    <col min="10" max="10" width="26.453125" style="40" customWidth="1"/>
    <col min="11" max="16384" width="9.26953125" style="40"/>
  </cols>
  <sheetData>
    <row r="1" spans="1:10" ht="13" x14ac:dyDescent="0.3">
      <c r="A1" s="392">
        <f>+'Cover Page'!A21:H21</f>
        <v>0</v>
      </c>
      <c r="B1" s="392"/>
      <c r="C1" s="392"/>
      <c r="D1" s="392"/>
      <c r="E1" s="392"/>
      <c r="F1" s="392"/>
      <c r="G1" s="392"/>
      <c r="H1" s="392"/>
      <c r="I1" s="392"/>
      <c r="J1" s="39"/>
    </row>
    <row r="2" spans="1:10" ht="13" x14ac:dyDescent="0.3">
      <c r="A2" s="392" t="str">
        <f>+'Cover Page'!A15:H15</f>
        <v>Interim Rate Adjustment Application</v>
      </c>
      <c r="B2" s="392"/>
      <c r="C2" s="392"/>
      <c r="D2" s="392"/>
      <c r="E2" s="392"/>
      <c r="F2" s="392"/>
      <c r="G2" s="392"/>
      <c r="H2" s="392"/>
      <c r="I2" s="392"/>
      <c r="J2" s="39"/>
    </row>
    <row r="3" spans="1:10" s="2" customFormat="1" ht="13" x14ac:dyDescent="0.3">
      <c r="A3" s="391" t="str">
        <f>'Cover Page'!A33:I33</f>
        <v xml:space="preserve"> Month Period Ending December 31, </v>
      </c>
      <c r="B3" s="391"/>
      <c r="C3" s="391"/>
      <c r="D3" s="391"/>
      <c r="E3" s="391"/>
      <c r="F3" s="391"/>
      <c r="G3" s="391"/>
      <c r="H3" s="391"/>
      <c r="I3" s="391"/>
      <c r="J3" s="16"/>
    </row>
    <row r="4" spans="1:10" ht="13" x14ac:dyDescent="0.3">
      <c r="A4" s="391" t="s">
        <v>208</v>
      </c>
      <c r="B4" s="392"/>
      <c r="C4" s="392"/>
      <c r="D4" s="392"/>
      <c r="E4" s="392"/>
      <c r="F4" s="392"/>
      <c r="G4" s="392"/>
      <c r="H4" s="392"/>
      <c r="I4" s="392"/>
      <c r="J4" s="39"/>
    </row>
    <row r="6" spans="1:10" ht="13" x14ac:dyDescent="0.3">
      <c r="B6" s="41"/>
    </row>
    <row r="7" spans="1:10" x14ac:dyDescent="0.25">
      <c r="A7" s="135" t="s">
        <v>20</v>
      </c>
      <c r="B7" s="117" t="s">
        <v>97</v>
      </c>
    </row>
    <row r="8" spans="1:10" x14ac:dyDescent="0.25">
      <c r="B8" s="393"/>
      <c r="C8" s="393"/>
      <c r="D8" s="393"/>
      <c r="E8" s="393"/>
      <c r="F8" s="393"/>
      <c r="G8" s="393"/>
      <c r="H8" s="393"/>
      <c r="I8" s="393"/>
      <c r="J8" s="165"/>
    </row>
    <row r="10" spans="1:10" x14ac:dyDescent="0.25">
      <c r="A10" s="136" t="s">
        <v>96</v>
      </c>
      <c r="B10" s="129" t="s">
        <v>98</v>
      </c>
    </row>
    <row r="11" spans="1:10" x14ac:dyDescent="0.25">
      <c r="B11" s="397"/>
      <c r="C11" s="397"/>
      <c r="D11" s="397"/>
      <c r="E11" s="397"/>
      <c r="F11" s="397"/>
      <c r="G11" s="397"/>
      <c r="H11" s="397"/>
      <c r="I11" s="397"/>
      <c r="J11" s="132"/>
    </row>
    <row r="13" spans="1:10" ht="25.5" customHeight="1" x14ac:dyDescent="0.25">
      <c r="A13" s="135" t="s">
        <v>21</v>
      </c>
      <c r="B13" s="385" t="s">
        <v>376</v>
      </c>
      <c r="C13" s="385"/>
      <c r="D13" s="385"/>
      <c r="E13" s="385"/>
      <c r="F13" s="385"/>
      <c r="G13" s="385"/>
      <c r="H13" s="385"/>
      <c r="I13" s="385"/>
    </row>
    <row r="14" spans="1:10" x14ac:dyDescent="0.25">
      <c r="B14" s="397"/>
      <c r="C14" s="397"/>
      <c r="D14" s="397"/>
      <c r="E14" s="397"/>
      <c r="F14" s="397"/>
      <c r="G14" s="397"/>
      <c r="H14" s="397"/>
      <c r="I14" s="397"/>
      <c r="J14" s="132"/>
    </row>
    <row r="15" spans="1:10" ht="13" x14ac:dyDescent="0.3">
      <c r="B15" s="43"/>
    </row>
    <row r="16" spans="1:10" ht="27" customHeight="1" x14ac:dyDescent="0.25">
      <c r="A16" s="135" t="s">
        <v>22</v>
      </c>
      <c r="B16" s="395" t="s">
        <v>108</v>
      </c>
      <c r="C16" s="395"/>
      <c r="D16" s="395"/>
      <c r="E16" s="395"/>
      <c r="F16" s="395"/>
      <c r="G16" s="395"/>
      <c r="H16" s="395"/>
      <c r="I16" s="395"/>
      <c r="J16" s="266"/>
    </row>
    <row r="17" spans="1:10" x14ac:dyDescent="0.25">
      <c r="A17" s="135"/>
      <c r="B17" s="268" t="s">
        <v>32</v>
      </c>
      <c r="C17" s="277"/>
      <c r="D17" s="277"/>
      <c r="E17" s="277"/>
      <c r="F17" s="277"/>
      <c r="G17" s="277"/>
      <c r="H17" s="277"/>
      <c r="I17" s="277"/>
      <c r="J17" s="266"/>
    </row>
    <row r="18" spans="1:10" x14ac:dyDescent="0.25">
      <c r="A18" s="135"/>
      <c r="B18" s="268" t="s">
        <v>33</v>
      </c>
      <c r="C18" s="277"/>
      <c r="D18" s="277"/>
      <c r="E18" s="277"/>
      <c r="F18" s="277"/>
      <c r="G18" s="277"/>
      <c r="H18" s="277"/>
      <c r="I18" s="277"/>
      <c r="J18" s="266"/>
    </row>
    <row r="19" spans="1:10" x14ac:dyDescent="0.25">
      <c r="A19" s="135"/>
      <c r="B19" s="268" t="s">
        <v>29</v>
      </c>
      <c r="C19" s="277"/>
      <c r="D19" s="277"/>
      <c r="E19" s="277"/>
      <c r="F19" s="277"/>
      <c r="G19" s="277"/>
      <c r="H19" s="277"/>
      <c r="I19" s="277"/>
      <c r="J19" s="266"/>
    </row>
    <row r="20" spans="1:10" x14ac:dyDescent="0.25">
      <c r="A20" s="135"/>
      <c r="B20" s="268"/>
      <c r="C20" s="277"/>
      <c r="D20" s="277"/>
      <c r="E20" s="277"/>
      <c r="F20" s="277"/>
      <c r="G20" s="277"/>
      <c r="H20" s="277"/>
      <c r="I20" s="277"/>
      <c r="J20" s="266"/>
    </row>
    <row r="21" spans="1:10" x14ac:dyDescent="0.25">
      <c r="A21" s="135"/>
      <c r="B21" s="268"/>
      <c r="C21" s="277"/>
      <c r="D21" s="277"/>
      <c r="E21" s="277"/>
      <c r="F21" s="277"/>
      <c r="G21" s="277"/>
      <c r="H21" s="277"/>
      <c r="I21" s="277"/>
      <c r="J21" s="266"/>
    </row>
    <row r="22" spans="1:10" x14ac:dyDescent="0.25">
      <c r="A22" s="135"/>
      <c r="B22" s="268" t="s">
        <v>30</v>
      </c>
      <c r="C22" s="277"/>
      <c r="D22" s="277"/>
      <c r="E22" s="277"/>
      <c r="F22" s="277"/>
      <c r="G22" s="277"/>
      <c r="H22" s="277"/>
      <c r="I22" s="277"/>
      <c r="J22" s="266"/>
    </row>
    <row r="23" spans="1:10" x14ac:dyDescent="0.25">
      <c r="A23" s="135"/>
      <c r="B23" s="268" t="s">
        <v>283</v>
      </c>
      <c r="C23" s="277"/>
      <c r="D23" s="277"/>
      <c r="E23" s="277"/>
      <c r="F23" s="277"/>
      <c r="G23" s="277"/>
      <c r="H23" s="277"/>
      <c r="I23" s="277"/>
      <c r="J23" s="266"/>
    </row>
    <row r="24" spans="1:10" ht="13" x14ac:dyDescent="0.3">
      <c r="B24" s="41"/>
      <c r="C24" s="42"/>
      <c r="D24" s="42"/>
      <c r="E24" s="42"/>
      <c r="F24" s="42"/>
      <c r="G24" s="42"/>
      <c r="H24" s="42"/>
      <c r="I24" s="42"/>
      <c r="J24" s="42"/>
    </row>
    <row r="25" spans="1:10" ht="27.75" customHeight="1" x14ac:dyDescent="0.25">
      <c r="A25" s="135" t="s">
        <v>23</v>
      </c>
      <c r="B25" s="395" t="s">
        <v>109</v>
      </c>
      <c r="C25" s="395"/>
      <c r="D25" s="395"/>
      <c r="E25" s="395"/>
      <c r="F25" s="395"/>
      <c r="G25" s="395"/>
      <c r="H25" s="395"/>
      <c r="I25" s="395"/>
      <c r="J25" s="266"/>
    </row>
    <row r="26" spans="1:10" x14ac:dyDescent="0.25">
      <c r="A26" s="135"/>
      <c r="B26" s="268" t="s">
        <v>32</v>
      </c>
      <c r="C26" s="277"/>
      <c r="D26" s="277"/>
      <c r="E26" s="277"/>
      <c r="F26" s="277"/>
      <c r="G26" s="277"/>
      <c r="H26" s="277"/>
      <c r="I26" s="277"/>
      <c r="J26" s="266"/>
    </row>
    <row r="27" spans="1:10" x14ac:dyDescent="0.25">
      <c r="A27" s="135"/>
      <c r="B27" s="268" t="s">
        <v>33</v>
      </c>
      <c r="C27" s="277"/>
      <c r="D27" s="277"/>
      <c r="E27" s="277"/>
      <c r="F27" s="277"/>
      <c r="G27" s="277"/>
      <c r="H27" s="277"/>
      <c r="I27" s="277"/>
      <c r="J27" s="266"/>
    </row>
    <row r="28" spans="1:10" x14ac:dyDescent="0.25">
      <c r="A28" s="135"/>
      <c r="B28" s="268" t="s">
        <v>29</v>
      </c>
      <c r="C28" s="277"/>
      <c r="D28" s="277"/>
      <c r="E28" s="277"/>
      <c r="F28" s="277"/>
      <c r="G28" s="277"/>
      <c r="H28" s="277"/>
      <c r="I28" s="277"/>
      <c r="J28" s="266"/>
    </row>
    <row r="29" spans="1:10" x14ac:dyDescent="0.25">
      <c r="A29" s="135"/>
      <c r="B29" s="268"/>
      <c r="C29" s="277"/>
      <c r="D29" s="277"/>
      <c r="E29" s="277"/>
      <c r="F29" s="277"/>
      <c r="G29" s="277"/>
      <c r="H29" s="277"/>
      <c r="I29" s="277"/>
      <c r="J29" s="266"/>
    </row>
    <row r="30" spans="1:10" x14ac:dyDescent="0.25">
      <c r="A30" s="135"/>
      <c r="B30" s="268"/>
      <c r="C30" s="277"/>
      <c r="D30" s="277"/>
      <c r="E30" s="277"/>
      <c r="F30" s="277"/>
      <c r="G30" s="277"/>
      <c r="H30" s="277"/>
      <c r="I30" s="277"/>
      <c r="J30" s="266"/>
    </row>
    <row r="31" spans="1:10" x14ac:dyDescent="0.25">
      <c r="A31" s="135"/>
      <c r="B31" s="268" t="s">
        <v>30</v>
      </c>
      <c r="C31" s="277"/>
      <c r="D31" s="277"/>
      <c r="E31" s="277"/>
      <c r="F31" s="277"/>
      <c r="G31" s="277"/>
      <c r="H31" s="277"/>
      <c r="I31" s="277"/>
      <c r="J31" s="266"/>
    </row>
    <row r="32" spans="1:10" x14ac:dyDescent="0.25">
      <c r="A32" s="135"/>
      <c r="B32" s="268" t="s">
        <v>283</v>
      </c>
      <c r="C32" s="277"/>
      <c r="D32" s="277"/>
      <c r="E32" s="277"/>
      <c r="F32" s="277"/>
      <c r="G32" s="277"/>
      <c r="H32" s="277"/>
      <c r="I32" s="277"/>
      <c r="J32" s="266"/>
    </row>
    <row r="33" spans="1:10" ht="14.25" customHeight="1" x14ac:dyDescent="0.25"/>
    <row r="34" spans="1:10" x14ac:dyDescent="0.25">
      <c r="A34" s="135" t="s">
        <v>24</v>
      </c>
      <c r="B34" s="117" t="s">
        <v>110</v>
      </c>
    </row>
    <row r="35" spans="1:10" x14ac:dyDescent="0.25">
      <c r="B35" s="398"/>
      <c r="C35" s="398"/>
      <c r="D35" s="132"/>
      <c r="E35" s="132"/>
      <c r="F35" s="132"/>
      <c r="G35" s="132"/>
      <c r="H35" s="132"/>
      <c r="I35" s="132"/>
      <c r="J35" s="132"/>
    </row>
    <row r="37" spans="1:10" x14ac:dyDescent="0.25">
      <c r="A37" s="136" t="s">
        <v>25</v>
      </c>
      <c r="B37" s="117" t="s">
        <v>104</v>
      </c>
      <c r="C37" s="2"/>
      <c r="D37" s="2"/>
    </row>
    <row r="38" spans="1:10" x14ac:dyDescent="0.25">
      <c r="A38" s="137"/>
      <c r="B38" s="63"/>
      <c r="C38" s="63"/>
      <c r="D38" s="56"/>
      <c r="E38" s="42"/>
      <c r="F38" s="42"/>
      <c r="G38" s="42"/>
      <c r="H38" s="42"/>
      <c r="I38" s="42"/>
      <c r="J38" s="42"/>
    </row>
    <row r="39" spans="1:10" x14ac:dyDescent="0.25">
      <c r="A39" s="137"/>
      <c r="B39" s="63"/>
      <c r="C39" s="63"/>
      <c r="D39" s="56"/>
      <c r="E39" s="42"/>
      <c r="F39" s="42"/>
      <c r="G39" s="42"/>
      <c r="H39" s="42"/>
      <c r="I39" s="42"/>
      <c r="J39" s="42"/>
    </row>
    <row r="40" spans="1:10" x14ac:dyDescent="0.25">
      <c r="A40" s="137"/>
      <c r="B40" s="55"/>
      <c r="C40" s="55"/>
      <c r="D40" s="55"/>
    </row>
    <row r="41" spans="1:10" x14ac:dyDescent="0.25">
      <c r="A41" s="136" t="s">
        <v>55</v>
      </c>
      <c r="B41" s="117" t="s">
        <v>94</v>
      </c>
    </row>
    <row r="42" spans="1:10" s="42" customFormat="1" x14ac:dyDescent="0.25">
      <c r="A42" s="134"/>
      <c r="B42" s="133"/>
      <c r="C42" s="165"/>
      <c r="D42" s="165"/>
      <c r="E42" s="165"/>
      <c r="F42" s="165"/>
      <c r="G42" s="165"/>
      <c r="H42" s="165"/>
      <c r="I42" s="165"/>
      <c r="J42" s="165"/>
    </row>
    <row r="44" spans="1:10" x14ac:dyDescent="0.25">
      <c r="A44" s="136" t="s">
        <v>95</v>
      </c>
      <c r="B44" s="117" t="s">
        <v>100</v>
      </c>
    </row>
    <row r="45" spans="1:10" x14ac:dyDescent="0.25">
      <c r="B45" s="133"/>
    </row>
    <row r="46" spans="1:10" x14ac:dyDescent="0.25">
      <c r="B46" s="42"/>
    </row>
    <row r="47" spans="1:10" x14ac:dyDescent="0.25">
      <c r="A47" s="136" t="s">
        <v>105</v>
      </c>
      <c r="B47" s="116" t="s">
        <v>402</v>
      </c>
    </row>
    <row r="48" spans="1:10" x14ac:dyDescent="0.25">
      <c r="B48" s="358" t="s">
        <v>425</v>
      </c>
      <c r="C48" s="359"/>
    </row>
    <row r="49" spans="1:3" x14ac:dyDescent="0.25">
      <c r="B49" s="356" t="s">
        <v>426</v>
      </c>
      <c r="C49" s="359"/>
    </row>
    <row r="50" spans="1:3" x14ac:dyDescent="0.25">
      <c r="B50" s="116" t="s">
        <v>427</v>
      </c>
      <c r="C50" s="359"/>
    </row>
    <row r="51" spans="1:3" x14ac:dyDescent="0.25">
      <c r="B51" s="116"/>
      <c r="C51" s="42"/>
    </row>
    <row r="52" spans="1:3" x14ac:dyDescent="0.25">
      <c r="A52" s="136" t="s">
        <v>106</v>
      </c>
      <c r="B52" s="117" t="s">
        <v>101</v>
      </c>
    </row>
    <row r="53" spans="1:3" x14ac:dyDescent="0.25">
      <c r="B53" s="206"/>
    </row>
    <row r="55" spans="1:3" x14ac:dyDescent="0.25">
      <c r="A55" s="136" t="s">
        <v>107</v>
      </c>
      <c r="B55" s="116" t="s">
        <v>103</v>
      </c>
    </row>
    <row r="56" spans="1:3" x14ac:dyDescent="0.25">
      <c r="B56" s="131"/>
    </row>
    <row r="58" spans="1:3" x14ac:dyDescent="0.25">
      <c r="A58" s="136" t="s">
        <v>119</v>
      </c>
      <c r="B58" s="117" t="s">
        <v>123</v>
      </c>
    </row>
    <row r="59" spans="1:3" x14ac:dyDescent="0.25">
      <c r="B59" s="205"/>
    </row>
    <row r="60" spans="1:3" x14ac:dyDescent="0.25">
      <c r="B60" s="42"/>
    </row>
    <row r="61" spans="1:3" x14ac:dyDescent="0.25">
      <c r="A61" s="136" t="s">
        <v>122</v>
      </c>
      <c r="B61" s="116" t="s">
        <v>161</v>
      </c>
    </row>
    <row r="62" spans="1:3" x14ac:dyDescent="0.25">
      <c r="B62" s="205"/>
    </row>
    <row r="64" spans="1:3" x14ac:dyDescent="0.25">
      <c r="A64" s="136" t="s">
        <v>159</v>
      </c>
      <c r="B64" s="117" t="s">
        <v>120</v>
      </c>
    </row>
    <row r="65" spans="1:10" x14ac:dyDescent="0.25">
      <c r="B65" s="163"/>
    </row>
    <row r="67" spans="1:10" x14ac:dyDescent="0.25">
      <c r="A67" s="136" t="s">
        <v>160</v>
      </c>
      <c r="B67" s="117" t="s">
        <v>380</v>
      </c>
    </row>
    <row r="68" spans="1:10" x14ac:dyDescent="0.25">
      <c r="B68" s="207"/>
    </row>
    <row r="70" spans="1:10" x14ac:dyDescent="0.25">
      <c r="A70" s="136" t="s">
        <v>165</v>
      </c>
      <c r="B70" s="117" t="s">
        <v>393</v>
      </c>
    </row>
    <row r="71" spans="1:10" x14ac:dyDescent="0.25">
      <c r="B71" s="357"/>
    </row>
    <row r="73" spans="1:10" ht="27" customHeight="1" x14ac:dyDescent="0.25">
      <c r="A73" s="136" t="s">
        <v>173</v>
      </c>
      <c r="B73" s="394" t="s">
        <v>172</v>
      </c>
      <c r="C73" s="394"/>
      <c r="D73" s="394"/>
      <c r="E73" s="394"/>
      <c r="F73" s="394"/>
      <c r="G73" s="394"/>
      <c r="H73" s="394"/>
      <c r="I73" s="394"/>
    </row>
    <row r="74" spans="1:10" ht="25" x14ac:dyDescent="0.25">
      <c r="A74" s="136"/>
      <c r="B74" s="211"/>
      <c r="C74" s="212" t="s">
        <v>168</v>
      </c>
      <c r="D74" s="212" t="s">
        <v>169</v>
      </c>
      <c r="E74" s="213" t="s">
        <v>170</v>
      </c>
    </row>
    <row r="75" spans="1:10" s="209" customFormat="1" x14ac:dyDescent="0.25">
      <c r="A75" s="208"/>
      <c r="B75" s="214" t="s">
        <v>167</v>
      </c>
      <c r="C75" s="219"/>
      <c r="D75" s="219"/>
      <c r="E75" s="215">
        <f>C75*D75</f>
        <v>0</v>
      </c>
    </row>
    <row r="76" spans="1:10" x14ac:dyDescent="0.25">
      <c r="A76" s="136"/>
      <c r="B76" s="216" t="s">
        <v>171</v>
      </c>
      <c r="C76" s="220"/>
      <c r="D76" s="220"/>
      <c r="E76" s="217">
        <f>C76*D76</f>
        <v>0</v>
      </c>
    </row>
    <row r="77" spans="1:10" x14ac:dyDescent="0.25">
      <c r="A77" s="136"/>
      <c r="B77" s="218" t="s">
        <v>9</v>
      </c>
      <c r="C77" s="265">
        <f>C75+C76</f>
        <v>0</v>
      </c>
      <c r="D77" s="210">
        <f>D75+D76</f>
        <v>0</v>
      </c>
      <c r="E77" s="217">
        <f>E75+E76</f>
        <v>0</v>
      </c>
    </row>
    <row r="79" spans="1:10" ht="26.25" customHeight="1" x14ac:dyDescent="0.25">
      <c r="A79" s="136" t="s">
        <v>284</v>
      </c>
      <c r="B79" s="395" t="s">
        <v>335</v>
      </c>
      <c r="C79" s="395"/>
      <c r="D79" s="395"/>
      <c r="E79" s="395"/>
      <c r="F79" s="395"/>
      <c r="G79" s="395"/>
      <c r="H79" s="395"/>
      <c r="I79" s="395"/>
      <c r="J79" s="266"/>
    </row>
    <row r="80" spans="1:10" x14ac:dyDescent="0.25">
      <c r="B80" s="396"/>
      <c r="C80" s="396"/>
      <c r="D80" s="396"/>
      <c r="E80" s="396"/>
      <c r="F80" s="396"/>
      <c r="G80" s="396"/>
      <c r="H80" s="396"/>
      <c r="I80" s="396"/>
      <c r="J80" s="132"/>
    </row>
  </sheetData>
  <customSheetViews>
    <customSheetView guid="{ABCDF07F-E840-493F-953A-14EB7CB491DA}" fitToPage="1" topLeftCell="A22">
      <selection activeCell="M35" sqref="M35"/>
      <pageMargins left="0.66" right="0.36" top="1" bottom="0.22" header="0.5" footer="0.28000000000000003"/>
      <printOptions horizontalCentered="1"/>
      <pageSetup orientation="landscape" r:id="rId1"/>
      <headerFooter alignWithMargins="0">
        <oddFooter>&amp;RIRA-1</oddFooter>
      </headerFooter>
    </customSheetView>
    <customSheetView guid="{FD61785C-4840-4664-A63D-F7921ADFFB8F}" showPageBreaks="1" fitToPage="1">
      <selection activeCell="M35" sqref="M35"/>
      <pageMargins left="0.66" right="0.36" top="1" bottom="0.22" header="0.5" footer="0.28000000000000003"/>
      <printOptions horizontalCentered="1"/>
      <pageSetup orientation="landscape" r:id="rId2"/>
      <headerFooter alignWithMargins="0">
        <oddFooter>&amp;RIRA-1</oddFooter>
      </headerFooter>
    </customSheetView>
  </customSheetViews>
  <mergeCells count="14">
    <mergeCell ref="B73:I73"/>
    <mergeCell ref="B79:I79"/>
    <mergeCell ref="B80:I80"/>
    <mergeCell ref="B11:I11"/>
    <mergeCell ref="B14:I14"/>
    <mergeCell ref="B35:C35"/>
    <mergeCell ref="B16:I16"/>
    <mergeCell ref="B25:I25"/>
    <mergeCell ref="B13:I13"/>
    <mergeCell ref="A1:I1"/>
    <mergeCell ref="A2:I2"/>
    <mergeCell ref="A3:I3"/>
    <mergeCell ref="A4:I4"/>
    <mergeCell ref="B8:I8"/>
  </mergeCells>
  <phoneticPr fontId="0" type="noConversion"/>
  <printOptions horizontalCentered="1"/>
  <pageMargins left="0.66" right="0.36" top="1" bottom="0.72" header="0.5" footer="0.28000000000000003"/>
  <pageSetup orientation="portrait" r:id="rId3"/>
  <headerFooter alignWithMargins="0">
    <oddFooter>&amp;C&amp;A&amp;RPage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defaultSize="0" autoFill="0" autoLine="0" autoPict="0">
                <anchor moveWithCells="1">
                  <from>
                    <xdr:col>1</xdr:col>
                    <xdr:colOff>0</xdr:colOff>
                    <xdr:row>37</xdr:row>
                    <xdr:rowOff>0</xdr:rowOff>
                  </from>
                  <to>
                    <xdr:col>3</xdr:col>
                    <xdr:colOff>57150</xdr:colOff>
                    <xdr:row>38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19050</xdr:colOff>
                    <xdr:row>38</xdr:row>
                    <xdr:rowOff>0</xdr:rowOff>
                  </from>
                  <to>
                    <xdr:col>3</xdr:col>
                    <xdr:colOff>69850</xdr:colOff>
                    <xdr:row>38</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5"/>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3" style="2" customWidth="1"/>
    <col min="2" max="2" width="9.26953125" style="2"/>
    <col min="3" max="3" width="4.453125" style="2" customWidth="1"/>
    <col min="4" max="4" width="33.7265625" style="2" customWidth="1"/>
    <col min="5" max="16384" width="9.26953125" style="2"/>
  </cols>
  <sheetData>
    <row r="1" spans="1:8" ht="13" x14ac:dyDescent="0.3">
      <c r="A1" s="391">
        <f>+'Cover Page'!A21:H21</f>
        <v>0</v>
      </c>
      <c r="B1" s="391"/>
      <c r="C1" s="391"/>
      <c r="D1" s="391"/>
      <c r="E1" s="391"/>
      <c r="F1" s="391"/>
      <c r="G1" s="391"/>
      <c r="H1" s="391"/>
    </row>
    <row r="2" spans="1:8" ht="13" x14ac:dyDescent="0.3">
      <c r="A2" s="391" t="str">
        <f>+'Cover Page'!A15:H15</f>
        <v>Interim Rate Adjustment Application</v>
      </c>
      <c r="B2" s="391"/>
      <c r="C2" s="391"/>
      <c r="D2" s="391"/>
      <c r="E2" s="391"/>
      <c r="F2" s="391"/>
      <c r="G2" s="391"/>
      <c r="H2" s="391"/>
    </row>
    <row r="3" spans="1:8" ht="13" x14ac:dyDescent="0.3">
      <c r="A3" s="391" t="str">
        <f>'Cover Page'!A33:I33</f>
        <v xml:space="preserve"> Month Period Ending December 31, </v>
      </c>
      <c r="B3" s="391"/>
      <c r="C3" s="391"/>
      <c r="D3" s="391"/>
      <c r="E3" s="391"/>
      <c r="F3" s="391"/>
      <c r="G3" s="391"/>
      <c r="H3" s="391"/>
    </row>
    <row r="4" spans="1:8" ht="13" x14ac:dyDescent="0.3">
      <c r="A4" s="391" t="s">
        <v>37</v>
      </c>
      <c r="B4" s="391"/>
      <c r="C4" s="391"/>
      <c r="D4" s="391"/>
      <c r="E4" s="391"/>
      <c r="F4" s="391"/>
      <c r="G4" s="391"/>
      <c r="H4" s="391"/>
    </row>
    <row r="6" spans="1:8" ht="13" x14ac:dyDescent="0.3">
      <c r="A6" s="1"/>
      <c r="B6" s="1"/>
      <c r="C6" s="1"/>
      <c r="D6" s="1"/>
      <c r="E6" s="1"/>
    </row>
    <row r="7" spans="1:8" x14ac:dyDescent="0.25">
      <c r="A7" s="44" t="s">
        <v>20</v>
      </c>
      <c r="B7" s="116" t="s">
        <v>111</v>
      </c>
    </row>
    <row r="8" spans="1:8" x14ac:dyDescent="0.25">
      <c r="A8" s="139" t="s">
        <v>96</v>
      </c>
      <c r="B8" s="116" t="s">
        <v>113</v>
      </c>
    </row>
    <row r="9" spans="1:8" ht="26.25" customHeight="1" x14ac:dyDescent="0.25">
      <c r="A9" s="270" t="s">
        <v>112</v>
      </c>
      <c r="B9" s="399" t="s">
        <v>394</v>
      </c>
      <c r="C9" s="399"/>
      <c r="D9" s="399"/>
      <c r="E9" s="399"/>
      <c r="F9" s="399"/>
      <c r="G9" s="399"/>
      <c r="H9" s="399"/>
    </row>
    <row r="11" spans="1:8" ht="13" x14ac:dyDescent="0.3">
      <c r="B11" s="22"/>
      <c r="C11" s="9"/>
      <c r="D11" s="9"/>
      <c r="E11" s="9"/>
      <c r="F11" s="9"/>
      <c r="G11" s="9"/>
      <c r="H11" s="9"/>
    </row>
    <row r="12" spans="1:8" ht="13" x14ac:dyDescent="0.3">
      <c r="B12" s="22"/>
    </row>
    <row r="14" spans="1:8" ht="13" x14ac:dyDescent="0.3">
      <c r="B14" s="119"/>
    </row>
    <row r="15" spans="1:8" ht="13" x14ac:dyDescent="0.3">
      <c r="B15" s="119"/>
    </row>
    <row r="25" spans="1:8" x14ac:dyDescent="0.25">
      <c r="A25" s="9"/>
      <c r="B25" s="9"/>
      <c r="C25" s="9"/>
      <c r="D25" s="9"/>
      <c r="E25" s="9"/>
      <c r="F25" s="9"/>
      <c r="G25" s="9"/>
      <c r="H25" s="9"/>
    </row>
  </sheetData>
  <customSheetViews>
    <customSheetView guid="{ABCDF07F-E840-493F-953A-14EB7CB491DA}">
      <selection sqref="A1:H1"/>
      <pageMargins left="0.75" right="0.75" top="1" bottom="1" header="0.5" footer="0.5"/>
      <printOptions horizontalCentered="1"/>
      <pageSetup orientation="landscape" r:id="rId1"/>
      <headerFooter alignWithMargins="0">
        <oddFooter xml:space="preserve">&amp;RIRA-2
</oddFooter>
      </headerFooter>
    </customSheetView>
    <customSheetView guid="{FD61785C-4840-4664-A63D-F7921ADFFB8F}" showPageBreaks="1">
      <selection sqref="A1:H1"/>
      <pageMargins left="0.75" right="0.75" top="1" bottom="1" header="0.5" footer="0.5"/>
      <printOptions horizontalCentered="1"/>
      <pageSetup orientation="landscape" r:id="rId2"/>
      <headerFooter alignWithMargins="0">
        <oddFooter xml:space="preserve">&amp;RIRA-2
</oddFooter>
      </headerFooter>
    </customSheetView>
  </customSheetViews>
  <mergeCells count="5">
    <mergeCell ref="A4:H4"/>
    <mergeCell ref="A3:H3"/>
    <mergeCell ref="A2:H2"/>
    <mergeCell ref="A1:H1"/>
    <mergeCell ref="B9:H9"/>
  </mergeCells>
  <phoneticPr fontId="6" type="noConversion"/>
  <printOptions horizontalCentered="1"/>
  <pageMargins left="0.75" right="0.75" top="1" bottom="1" header="0.5" footer="0.5"/>
  <pageSetup orientation="portrait" r:id="rId3"/>
  <headerFooter alignWithMargins="0">
    <oddFooter>&amp;C&amp;A&amp;RPage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24"/>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2.7265625" style="2" customWidth="1"/>
    <col min="2" max="2" width="9.26953125" style="2"/>
    <col min="3" max="3" width="15.26953125" style="2" customWidth="1"/>
    <col min="4" max="4" width="17" style="2" bestFit="1" customWidth="1"/>
    <col min="5" max="7" width="9.26953125" style="2"/>
    <col min="8" max="8" width="26" style="2" customWidth="1"/>
    <col min="9" max="9" width="9.26953125" style="2"/>
    <col min="10" max="10" width="12.26953125" style="2" customWidth="1"/>
    <col min="11" max="16384" width="9.26953125" style="2"/>
  </cols>
  <sheetData>
    <row r="1" spans="1:11" ht="13" x14ac:dyDescent="0.3">
      <c r="A1" s="391">
        <f>+'Cover Page'!A21:H21</f>
        <v>0</v>
      </c>
      <c r="B1" s="391"/>
      <c r="C1" s="391"/>
      <c r="D1" s="391"/>
      <c r="E1" s="391"/>
      <c r="F1" s="391"/>
      <c r="G1" s="391"/>
      <c r="H1" s="391"/>
      <c r="I1" s="16"/>
      <c r="J1" s="16"/>
      <c r="K1" s="16"/>
    </row>
    <row r="2" spans="1:11" ht="13" x14ac:dyDescent="0.3">
      <c r="A2" s="391" t="str">
        <f>+'Cover Page'!A15:H15</f>
        <v>Interim Rate Adjustment Application</v>
      </c>
      <c r="B2" s="391"/>
      <c r="C2" s="391"/>
      <c r="D2" s="391"/>
      <c r="E2" s="391"/>
      <c r="F2" s="391"/>
      <c r="G2" s="391"/>
      <c r="H2" s="391"/>
      <c r="I2" s="16"/>
      <c r="J2" s="16"/>
      <c r="K2" s="16"/>
    </row>
    <row r="3" spans="1:11" ht="13" x14ac:dyDescent="0.3">
      <c r="A3" s="391" t="str">
        <f>'Cover Page'!A33:I33</f>
        <v xml:space="preserve"> Month Period Ending December 31, </v>
      </c>
      <c r="B3" s="391"/>
      <c r="C3" s="391"/>
      <c r="D3" s="391"/>
      <c r="E3" s="391"/>
      <c r="F3" s="391"/>
      <c r="G3" s="391"/>
      <c r="H3" s="391"/>
      <c r="I3" s="16"/>
      <c r="J3" s="16"/>
      <c r="K3" s="16"/>
    </row>
    <row r="4" spans="1:11" ht="13" x14ac:dyDescent="0.3">
      <c r="A4" s="391" t="s">
        <v>290</v>
      </c>
      <c r="B4" s="391"/>
      <c r="C4" s="391"/>
      <c r="D4" s="391"/>
      <c r="E4" s="391"/>
      <c r="F4" s="391"/>
      <c r="G4" s="391"/>
      <c r="H4" s="391"/>
      <c r="I4" s="16"/>
      <c r="J4" s="16"/>
      <c r="K4" s="16"/>
    </row>
    <row r="7" spans="1:11" x14ac:dyDescent="0.25">
      <c r="A7" s="127" t="s">
        <v>20</v>
      </c>
      <c r="B7" s="116" t="s">
        <v>291</v>
      </c>
      <c r="C7" s="9"/>
      <c r="D7" s="9"/>
      <c r="E7" s="9"/>
      <c r="F7" s="9"/>
    </row>
    <row r="8" spans="1:11" ht="27" customHeight="1" x14ac:dyDescent="0.25">
      <c r="A8" s="270" t="s">
        <v>96</v>
      </c>
      <c r="B8" s="402" t="s">
        <v>292</v>
      </c>
      <c r="C8" s="402"/>
      <c r="D8" s="402"/>
      <c r="E8" s="402"/>
      <c r="F8" s="402"/>
      <c r="G8" s="402"/>
      <c r="H8" s="402"/>
    </row>
    <row r="9" spans="1:11" s="9" customFormat="1" x14ac:dyDescent="0.25"/>
    <row r="10" spans="1:11" x14ac:dyDescent="0.25">
      <c r="A10" s="9" t="s">
        <v>26</v>
      </c>
      <c r="B10" s="9"/>
      <c r="C10" s="9"/>
      <c r="D10" s="401"/>
      <c r="E10" s="401"/>
      <c r="F10" s="401"/>
      <c r="G10" s="9"/>
      <c r="H10" s="9"/>
    </row>
    <row r="13" spans="1:11" x14ac:dyDescent="0.25">
      <c r="A13" s="117"/>
    </row>
    <row r="14" spans="1:11" x14ac:dyDescent="0.25">
      <c r="A14" s="120"/>
    </row>
    <row r="23" spans="1:8" ht="13" x14ac:dyDescent="0.3">
      <c r="D23" s="400"/>
      <c r="E23" s="400"/>
      <c r="F23" s="400"/>
    </row>
    <row r="24" spans="1:8" x14ac:dyDescent="0.25">
      <c r="A24" s="9"/>
      <c r="B24" s="9"/>
      <c r="C24" s="9"/>
      <c r="D24" s="9"/>
      <c r="E24" s="9"/>
      <c r="F24" s="9"/>
      <c r="G24" s="9"/>
      <c r="H24" s="9"/>
    </row>
  </sheetData>
  <customSheetViews>
    <customSheetView guid="{ABCDF07F-E840-493F-953A-14EB7CB491DA}" fitToPage="1">
      <selection activeCell="D25" sqref="D25"/>
      <pageMargins left="0.75" right="0.75" top="1" bottom="1" header="0.5" footer="0.5"/>
      <printOptions horizontalCentered="1"/>
      <pageSetup orientation="landscape" r:id="rId1"/>
      <headerFooter alignWithMargins="0">
        <oddFooter xml:space="preserve">&amp;RIRA-3
</oddFooter>
      </headerFooter>
    </customSheetView>
    <customSheetView guid="{FD61785C-4840-4664-A63D-F7921ADFFB8F}" showPageBreaks="1" fitToPage="1">
      <selection activeCell="D25" sqref="D25"/>
      <pageMargins left="0.75" right="0.75" top="1" bottom="1" header="0.5" footer="0.5"/>
      <printOptions horizontalCentered="1"/>
      <pageSetup orientation="landscape" r:id="rId2"/>
      <headerFooter alignWithMargins="0">
        <oddFooter xml:space="preserve">&amp;RIRA-3
</oddFooter>
      </headerFooter>
    </customSheetView>
  </customSheetViews>
  <mergeCells count="7">
    <mergeCell ref="A1:H1"/>
    <mergeCell ref="A2:H2"/>
    <mergeCell ref="A4:H4"/>
    <mergeCell ref="D23:F23"/>
    <mergeCell ref="A3:H3"/>
    <mergeCell ref="D10:F10"/>
    <mergeCell ref="B8:H8"/>
  </mergeCells>
  <phoneticPr fontId="6" type="noConversion"/>
  <printOptions horizontalCentered="1"/>
  <pageMargins left="0.75" right="0.75" top="1" bottom="1" header="0.5" footer="0.5"/>
  <pageSetup scale="92" orientation="portrait" r:id="rId3"/>
  <headerFooter alignWithMargins="0">
    <oddFooter>&amp;C&amp;A&amp;RPage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47"/>
  <sheetViews>
    <sheetView view="pageBreakPreview" topLeftCell="A16" zoomScaleNormal="100" zoomScaleSheetLayoutView="100" workbookViewId="0">
      <selection activeCell="N190" activeCellId="1" sqref="M163 N190"/>
    </sheetView>
  </sheetViews>
  <sheetFormatPr defaultColWidth="9.26953125" defaultRowHeight="12.5" x14ac:dyDescent="0.25"/>
  <cols>
    <col min="1" max="1" width="5" style="142" bestFit="1" customWidth="1"/>
    <col min="2" max="2" width="38.54296875" style="142" customWidth="1"/>
    <col min="3" max="3" width="13" style="142" customWidth="1"/>
    <col min="4" max="4" width="13.453125" style="142" customWidth="1"/>
    <col min="5" max="5" width="11.54296875" style="142" customWidth="1"/>
    <col min="6" max="6" width="9.54296875" style="142" customWidth="1"/>
    <col min="7" max="16384" width="9.26953125" style="142"/>
  </cols>
  <sheetData>
    <row r="1" spans="1:6" ht="13" x14ac:dyDescent="0.3">
      <c r="A1" s="404">
        <f>+'Cover Page'!A21:H21</f>
        <v>0</v>
      </c>
      <c r="B1" s="404"/>
      <c r="C1" s="404"/>
      <c r="D1" s="404"/>
      <c r="E1" s="404"/>
      <c r="F1" s="404"/>
    </row>
    <row r="2" spans="1:6" ht="13" x14ac:dyDescent="0.3">
      <c r="A2" s="404" t="str">
        <f>+'Cover Page'!A15:H15</f>
        <v>Interim Rate Adjustment Application</v>
      </c>
      <c r="B2" s="404"/>
      <c r="C2" s="404"/>
      <c r="D2" s="404"/>
      <c r="E2" s="404"/>
      <c r="F2" s="404"/>
    </row>
    <row r="3" spans="1:6" ht="13" x14ac:dyDescent="0.3">
      <c r="A3" s="404" t="str">
        <f>'Cover Page'!A33:J33</f>
        <v xml:space="preserve"> Month Period Ending December 31, </v>
      </c>
      <c r="B3" s="404"/>
      <c r="C3" s="404"/>
      <c r="D3" s="404"/>
      <c r="E3" s="404"/>
      <c r="F3" s="404"/>
    </row>
    <row r="4" spans="1:6" ht="13" x14ac:dyDescent="0.3">
      <c r="A4" s="404" t="s">
        <v>118</v>
      </c>
      <c r="B4" s="404"/>
      <c r="C4" s="404"/>
      <c r="D4" s="404"/>
      <c r="E4" s="404"/>
      <c r="F4" s="404"/>
    </row>
    <row r="5" spans="1:6" x14ac:dyDescent="0.25">
      <c r="A5" s="144"/>
      <c r="B5" s="144"/>
      <c r="C5" s="144"/>
      <c r="D5" s="144"/>
      <c r="E5" s="144"/>
      <c r="F5" s="144"/>
    </row>
    <row r="7" spans="1:6" ht="26" x14ac:dyDescent="0.3">
      <c r="A7" s="203" t="s">
        <v>59</v>
      </c>
      <c r="B7" s="162" t="s">
        <v>10</v>
      </c>
      <c r="C7" s="161" t="s">
        <v>87</v>
      </c>
      <c r="D7" s="161" t="s">
        <v>17</v>
      </c>
      <c r="E7" s="161" t="s">
        <v>84</v>
      </c>
      <c r="F7" s="161" t="s">
        <v>85</v>
      </c>
    </row>
    <row r="8" spans="1:6" x14ac:dyDescent="0.25">
      <c r="A8" s="159" t="s">
        <v>1</v>
      </c>
      <c r="B8" s="158" t="s">
        <v>2</v>
      </c>
      <c r="C8" s="158" t="s">
        <v>3</v>
      </c>
      <c r="D8" s="158" t="s">
        <v>4</v>
      </c>
      <c r="E8" s="158" t="s">
        <v>5</v>
      </c>
      <c r="F8" s="158" t="s">
        <v>6</v>
      </c>
    </row>
    <row r="9" spans="1:6" ht="13" x14ac:dyDescent="0.3">
      <c r="A9" s="160"/>
      <c r="B9" s="159"/>
      <c r="C9" s="158"/>
      <c r="D9" s="158"/>
      <c r="E9" s="158"/>
      <c r="F9" s="158"/>
    </row>
    <row r="10" spans="1:6" ht="13" x14ac:dyDescent="0.3">
      <c r="A10" s="143">
        <v>10</v>
      </c>
      <c r="B10" s="403" t="s">
        <v>83</v>
      </c>
      <c r="C10" s="403"/>
      <c r="D10" s="403"/>
      <c r="E10" s="403"/>
      <c r="F10" s="403"/>
    </row>
    <row r="11" spans="1:6" x14ac:dyDescent="0.25">
      <c r="A11" s="143">
        <v>11</v>
      </c>
      <c r="B11" s="153" t="s">
        <v>114</v>
      </c>
      <c r="C11" s="149"/>
      <c r="D11" s="149"/>
      <c r="E11" s="149"/>
      <c r="F11" s="149"/>
    </row>
    <row r="12" spans="1:6" x14ac:dyDescent="0.25">
      <c r="A12" s="143">
        <v>12</v>
      </c>
      <c r="B12" s="149" t="s">
        <v>116</v>
      </c>
      <c r="C12" s="150"/>
      <c r="D12" s="298" t="str">
        <f>IF(ISERROR((C12+E12)),"-",((C12+E12)))</f>
        <v>-</v>
      </c>
      <c r="E12" s="378" t="str">
        <f>'IRA-5 IRA Summary'!G35</f>
        <v>-</v>
      </c>
      <c r="F12" s="377" t="str">
        <f>IF(ISERROR((E12/C12)),"-",((E12/C12)))</f>
        <v>-</v>
      </c>
    </row>
    <row r="13" spans="1:6" x14ac:dyDescent="0.25">
      <c r="A13" s="143">
        <v>13</v>
      </c>
      <c r="B13" s="149" t="s">
        <v>115</v>
      </c>
      <c r="C13" s="148"/>
      <c r="D13" s="300"/>
      <c r="E13" s="301">
        <f>IF(ISERROR(+D13-C13),"-",(D13-C13))</f>
        <v>0</v>
      </c>
      <c r="F13" s="377" t="str">
        <f>IF(ISERROR((E13/C13)),"-",((E13/C13)))</f>
        <v>-</v>
      </c>
    </row>
    <row r="14" spans="1:6" x14ac:dyDescent="0.25">
      <c r="A14" s="143">
        <v>14</v>
      </c>
      <c r="B14" s="375" t="s">
        <v>435</v>
      </c>
      <c r="C14" s="154"/>
      <c r="D14" s="302"/>
      <c r="E14" s="299">
        <f>IF(ISERROR(+D14-C14),"-",(D14-C14))</f>
        <v>0</v>
      </c>
      <c r="F14" s="377" t="str">
        <f>IF(ISERROR((E14/C14)),"",((E14/C14)))</f>
        <v/>
      </c>
    </row>
    <row r="15" spans="1:6" x14ac:dyDescent="0.25">
      <c r="A15" s="143">
        <v>15</v>
      </c>
      <c r="B15" s="149"/>
      <c r="C15" s="151"/>
      <c r="D15" s="303"/>
      <c r="E15" s="299"/>
      <c r="F15" s="304"/>
    </row>
    <row r="16" spans="1:6" x14ac:dyDescent="0.25">
      <c r="A16" s="143">
        <v>16</v>
      </c>
      <c r="B16" s="153" t="s">
        <v>117</v>
      </c>
      <c r="C16" s="151"/>
      <c r="D16" s="303"/>
      <c r="E16" s="299"/>
      <c r="F16" s="304"/>
    </row>
    <row r="17" spans="1:6" x14ac:dyDescent="0.25">
      <c r="A17" s="143">
        <v>17</v>
      </c>
      <c r="B17" s="149" t="s">
        <v>116</v>
      </c>
      <c r="C17" s="150"/>
      <c r="D17" s="298" t="str">
        <f>IF(ISERROR((C17+E17)),"-",((C17+E17)))</f>
        <v>-</v>
      </c>
      <c r="E17" s="299" t="str">
        <f>'IRA-5 IRA Summary'!G36</f>
        <v>-</v>
      </c>
      <c r="F17" s="304" t="str">
        <f>IF(ISERROR(+E17/C17),"-",(E17/C17))</f>
        <v>-</v>
      </c>
    </row>
    <row r="18" spans="1:6" x14ac:dyDescent="0.25">
      <c r="A18" s="143">
        <v>18</v>
      </c>
      <c r="B18" s="149" t="s">
        <v>115</v>
      </c>
      <c r="C18" s="148"/>
      <c r="D18" s="300"/>
      <c r="E18" s="301">
        <f>+D18-C18</f>
        <v>0</v>
      </c>
      <c r="F18" s="304" t="str">
        <f t="shared" ref="F18:F19" si="0">IF(ISERROR(+E18/C18),"-",(E18/C18))</f>
        <v>-</v>
      </c>
    </row>
    <row r="19" spans="1:6" x14ac:dyDescent="0.25">
      <c r="A19" s="143">
        <v>19</v>
      </c>
      <c r="B19" s="375" t="s">
        <v>435</v>
      </c>
      <c r="C19" s="147"/>
      <c r="D19" s="305"/>
      <c r="E19" s="299">
        <f>+D19-C19</f>
        <v>0</v>
      </c>
      <c r="F19" s="304" t="str">
        <f t="shared" si="0"/>
        <v>-</v>
      </c>
    </row>
    <row r="20" spans="1:6" x14ac:dyDescent="0.25">
      <c r="A20" s="143">
        <v>20</v>
      </c>
      <c r="B20" s="149"/>
      <c r="C20" s="151"/>
      <c r="D20" s="303"/>
      <c r="E20" s="299"/>
      <c r="F20" s="304"/>
    </row>
    <row r="21" spans="1:6" x14ac:dyDescent="0.25">
      <c r="A21" s="143">
        <v>21</v>
      </c>
      <c r="B21" s="152" t="s">
        <v>157</v>
      </c>
      <c r="C21" s="151"/>
      <c r="D21" s="303"/>
      <c r="E21" s="299"/>
      <c r="F21" s="304"/>
    </row>
    <row r="22" spans="1:6" x14ac:dyDescent="0.25">
      <c r="A22" s="143">
        <v>22</v>
      </c>
      <c r="B22" s="149" t="s">
        <v>116</v>
      </c>
      <c r="C22" s="150"/>
      <c r="D22" s="298" t="str">
        <f>IF(ISERROR((C22+E22)),"-",((C22+E22)))</f>
        <v>-</v>
      </c>
      <c r="E22" s="299" t="str">
        <f>'IRA-5 IRA Summary'!G37</f>
        <v>-</v>
      </c>
      <c r="F22" s="304" t="str">
        <f>IF(ISERROR(+E22/C22),"-",(E22/C22))</f>
        <v>-</v>
      </c>
    </row>
    <row r="23" spans="1:6" x14ac:dyDescent="0.25">
      <c r="A23" s="143">
        <v>23</v>
      </c>
      <c r="B23" s="149" t="s">
        <v>115</v>
      </c>
      <c r="C23" s="148"/>
      <c r="D23" s="300"/>
      <c r="E23" s="301">
        <f>+D23-C23</f>
        <v>0</v>
      </c>
      <c r="F23" s="304" t="str">
        <f t="shared" ref="F23:F24" si="1">IF(ISERROR(+E23/C23),"-",(E23/C23))</f>
        <v>-</v>
      </c>
    </row>
    <row r="24" spans="1:6" x14ac:dyDescent="0.25">
      <c r="A24" s="143">
        <v>24</v>
      </c>
      <c r="B24" s="375" t="s">
        <v>435</v>
      </c>
      <c r="C24" s="147"/>
      <c r="D24" s="305"/>
      <c r="E24" s="299">
        <f>+D24-C24</f>
        <v>0</v>
      </c>
      <c r="F24" s="304" t="str">
        <f t="shared" si="1"/>
        <v>-</v>
      </c>
    </row>
    <row r="25" spans="1:6" x14ac:dyDescent="0.25">
      <c r="A25" s="143">
        <v>25</v>
      </c>
      <c r="B25" s="157"/>
      <c r="C25" s="156"/>
      <c r="D25" s="156"/>
      <c r="E25" s="155"/>
      <c r="F25" s="145"/>
    </row>
    <row r="26" spans="1:6" x14ac:dyDescent="0.25">
      <c r="A26" s="143">
        <v>26</v>
      </c>
      <c r="B26" s="149"/>
      <c r="C26" s="149"/>
      <c r="D26" s="149"/>
      <c r="E26" s="149"/>
      <c r="F26" s="149"/>
    </row>
    <row r="27" spans="1:6" ht="13" x14ac:dyDescent="0.3">
      <c r="A27" s="143">
        <v>27</v>
      </c>
      <c r="B27" s="403" t="s">
        <v>86</v>
      </c>
      <c r="C27" s="403"/>
      <c r="D27" s="403"/>
      <c r="E27" s="403"/>
      <c r="F27" s="403"/>
    </row>
    <row r="28" spans="1:6" x14ac:dyDescent="0.25">
      <c r="A28" s="143">
        <v>28</v>
      </c>
      <c r="B28" s="149" t="str">
        <f>B11</f>
        <v>Residential</v>
      </c>
      <c r="C28" s="149"/>
      <c r="D28" s="149"/>
      <c r="E28" s="149"/>
      <c r="F28" s="149"/>
    </row>
    <row r="29" spans="1:6" x14ac:dyDescent="0.25">
      <c r="A29" s="143">
        <v>29</v>
      </c>
      <c r="B29" s="149" t="s">
        <v>116</v>
      </c>
      <c r="C29" s="200">
        <f>C12</f>
        <v>0</v>
      </c>
      <c r="D29" s="298" t="str">
        <f>IF(ISERROR((C29+E29)),"-",((C29+E29)))</f>
        <v>-</v>
      </c>
      <c r="E29" s="299" t="str">
        <f>'IRA-5 IRA Summary'!G35</f>
        <v>-</v>
      </c>
      <c r="F29" s="304" t="str">
        <f>IF(ISERROR(+E29/C29),"-",(E29/C29))</f>
        <v>-</v>
      </c>
    </row>
    <row r="30" spans="1:6" x14ac:dyDescent="0.25">
      <c r="A30" s="143">
        <v>30</v>
      </c>
      <c r="B30" s="149" t="s">
        <v>115</v>
      </c>
      <c r="C30" s="148"/>
      <c r="D30" s="300"/>
      <c r="E30" s="301">
        <f>+D30-C30</f>
        <v>0</v>
      </c>
      <c r="F30" s="304" t="str">
        <f t="shared" ref="F30:F41" si="2">IF(ISERROR(+E30/C30),"-",(E30/C30))</f>
        <v>-</v>
      </c>
    </row>
    <row r="31" spans="1:6" x14ac:dyDescent="0.25">
      <c r="A31" s="143">
        <v>31</v>
      </c>
      <c r="B31" s="375" t="str">
        <f>B14</f>
        <v xml:space="preserve">  Average Monthly Bill** @ ___ Mcf</v>
      </c>
      <c r="C31" s="154"/>
      <c r="D31" s="302"/>
      <c r="E31" s="299">
        <f>+D31-C31</f>
        <v>0</v>
      </c>
      <c r="F31" s="304" t="str">
        <f t="shared" si="2"/>
        <v>-</v>
      </c>
    </row>
    <row r="32" spans="1:6" x14ac:dyDescent="0.25">
      <c r="A32" s="143">
        <v>32</v>
      </c>
      <c r="B32" s="149"/>
      <c r="C32" s="151"/>
      <c r="D32" s="151"/>
      <c r="E32" s="146"/>
      <c r="F32" s="145"/>
    </row>
    <row r="33" spans="1:6" x14ac:dyDescent="0.25">
      <c r="A33" s="143">
        <v>33</v>
      </c>
      <c r="B33" s="149" t="str">
        <f>B16</f>
        <v>Commercial</v>
      </c>
      <c r="C33" s="151"/>
      <c r="D33" s="151"/>
      <c r="E33" s="146"/>
      <c r="F33" s="145"/>
    </row>
    <row r="34" spans="1:6" x14ac:dyDescent="0.25">
      <c r="A34" s="143">
        <v>34</v>
      </c>
      <c r="B34" s="149" t="s">
        <v>116</v>
      </c>
      <c r="C34" s="200">
        <f>C17</f>
        <v>0</v>
      </c>
      <c r="D34" s="298" t="str">
        <f>IF(ISERROR((C34+E34)),"-",((C34+E34)))</f>
        <v>-</v>
      </c>
      <c r="E34" s="299" t="str">
        <f>'IRA-5 IRA Summary'!G36</f>
        <v>-</v>
      </c>
      <c r="F34" s="304" t="str">
        <f t="shared" si="2"/>
        <v>-</v>
      </c>
    </row>
    <row r="35" spans="1:6" x14ac:dyDescent="0.25">
      <c r="A35" s="143">
        <v>35</v>
      </c>
      <c r="B35" s="149" t="s">
        <v>115</v>
      </c>
      <c r="C35" s="148"/>
      <c r="D35" s="300"/>
      <c r="E35" s="301">
        <f>+D35-C35</f>
        <v>0</v>
      </c>
      <c r="F35" s="304" t="str">
        <f t="shared" si="2"/>
        <v>-</v>
      </c>
    </row>
    <row r="36" spans="1:6" x14ac:dyDescent="0.25">
      <c r="A36" s="143">
        <v>36</v>
      </c>
      <c r="B36" s="375" t="str">
        <f>B19</f>
        <v xml:space="preserve">  Average Monthly Bill** @ ___ Mcf</v>
      </c>
      <c r="C36" s="147"/>
      <c r="D36" s="305"/>
      <c r="E36" s="299">
        <f>+D36-C36</f>
        <v>0</v>
      </c>
      <c r="F36" s="304" t="str">
        <f t="shared" si="2"/>
        <v>-</v>
      </c>
    </row>
    <row r="37" spans="1:6" x14ac:dyDescent="0.25">
      <c r="A37" s="143">
        <v>37</v>
      </c>
      <c r="B37" s="149"/>
      <c r="C37" s="151"/>
      <c r="D37" s="151"/>
      <c r="E37" s="146"/>
      <c r="F37" s="145"/>
    </row>
    <row r="38" spans="1:6" x14ac:dyDescent="0.25">
      <c r="A38" s="143">
        <v>38</v>
      </c>
      <c r="B38" s="201" t="str">
        <f>B21</f>
        <v>Public Authority</v>
      </c>
      <c r="C38" s="151"/>
      <c r="D38" s="151"/>
      <c r="E38" s="146"/>
      <c r="F38" s="145"/>
    </row>
    <row r="39" spans="1:6" x14ac:dyDescent="0.25">
      <c r="A39" s="143">
        <v>39</v>
      </c>
      <c r="B39" s="149" t="s">
        <v>116</v>
      </c>
      <c r="C39" s="200">
        <f>C22</f>
        <v>0</v>
      </c>
      <c r="D39" s="298" t="str">
        <f>IF(ISERROR((C39+E39)),"-",((C39+E39)))</f>
        <v>-</v>
      </c>
      <c r="E39" s="299" t="str">
        <f>'IRA-5 IRA Summary'!G37</f>
        <v>-</v>
      </c>
      <c r="F39" s="304" t="str">
        <f t="shared" si="2"/>
        <v>-</v>
      </c>
    </row>
    <row r="40" spans="1:6" x14ac:dyDescent="0.25">
      <c r="A40" s="143">
        <v>40</v>
      </c>
      <c r="B40" s="149" t="s">
        <v>115</v>
      </c>
      <c r="C40" s="148"/>
      <c r="D40" s="300"/>
      <c r="E40" s="301">
        <f>+D40-C40</f>
        <v>0</v>
      </c>
      <c r="F40" s="304" t="str">
        <f t="shared" si="2"/>
        <v>-</v>
      </c>
    </row>
    <row r="41" spans="1:6" x14ac:dyDescent="0.25">
      <c r="A41" s="143">
        <v>41</v>
      </c>
      <c r="B41" s="375" t="str">
        <f>B24</f>
        <v xml:space="preserve">  Average Monthly Bill** @ ___ Mcf</v>
      </c>
      <c r="C41" s="147"/>
      <c r="D41" s="305"/>
      <c r="E41" s="299">
        <f>+D41-C41</f>
        <v>0</v>
      </c>
      <c r="F41" s="304" t="str">
        <f t="shared" si="2"/>
        <v>-</v>
      </c>
    </row>
    <row r="42" spans="1:6" x14ac:dyDescent="0.25">
      <c r="A42" s="143">
        <v>42</v>
      </c>
      <c r="B42" s="144"/>
      <c r="C42" s="144"/>
      <c r="D42" s="144"/>
      <c r="E42" s="144"/>
      <c r="F42" s="145"/>
    </row>
    <row r="43" spans="1:6" x14ac:dyDescent="0.25">
      <c r="A43" s="143">
        <v>43</v>
      </c>
      <c r="B43" s="144"/>
      <c r="C43" s="144"/>
      <c r="D43" s="144"/>
      <c r="E43" s="144"/>
      <c r="F43" s="144"/>
    </row>
    <row r="44" spans="1:6" x14ac:dyDescent="0.25">
      <c r="A44" s="143">
        <v>44</v>
      </c>
      <c r="B44" s="144"/>
      <c r="C44" s="144"/>
      <c r="D44" s="144"/>
      <c r="E44" s="144"/>
      <c r="F44" s="144"/>
    </row>
    <row r="45" spans="1:6" x14ac:dyDescent="0.25">
      <c r="A45" s="143">
        <v>45</v>
      </c>
      <c r="B45" s="202" t="str">
        <f>"*Current rates set in GUD No." &amp;'IRA-1 General Info'!B59&amp;"."</f>
        <v>*Current rates set in GUD No..</v>
      </c>
    </row>
    <row r="46" spans="1:6" x14ac:dyDescent="0.25">
      <c r="A46" s="143">
        <v>46</v>
      </c>
      <c r="B46" s="142" t="str">
        <f>"**Average monthly bill calculated using $"&amp; 'IRA-1 General Info'!B65 &amp;" per Mcf cost of gas."</f>
        <v>**Average monthly bill calculated using $ per Mcf cost of gas.</v>
      </c>
    </row>
    <row r="47" spans="1:6" x14ac:dyDescent="0.25">
      <c r="A47" s="143"/>
    </row>
  </sheetData>
  <mergeCells count="6">
    <mergeCell ref="B27:F27"/>
    <mergeCell ref="A1:F1"/>
    <mergeCell ref="A2:F2"/>
    <mergeCell ref="A3:F3"/>
    <mergeCell ref="A4:F4"/>
    <mergeCell ref="B10:F10"/>
  </mergeCells>
  <pageMargins left="0.7" right="0.7" top="0.75" bottom="0.75" header="0.3" footer="0.3"/>
  <pageSetup orientation="portrait" r:id="rId1"/>
  <headerFooter>
    <oddFooter>&amp;C&amp;A&amp;RPage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50"/>
  <sheetViews>
    <sheetView view="pageBreakPreview" zoomScaleNormal="100" zoomScaleSheetLayoutView="100" workbookViewId="0">
      <selection activeCell="N190" activeCellId="1" sqref="M163 N190"/>
    </sheetView>
  </sheetViews>
  <sheetFormatPr defaultColWidth="9.26953125" defaultRowHeight="12.5" x14ac:dyDescent="0.25"/>
  <cols>
    <col min="1" max="1" width="5" style="2" bestFit="1" customWidth="1"/>
    <col min="2" max="2" width="56.7265625" style="2" customWidth="1"/>
    <col min="3" max="4" width="18.7265625" style="2" customWidth="1"/>
    <col min="5" max="5" width="5.26953125" style="2" customWidth="1"/>
    <col min="6" max="6" width="18.7265625" style="2" customWidth="1"/>
    <col min="7" max="7" width="18.54296875" style="2" customWidth="1"/>
    <col min="8" max="8" width="18.7265625" style="2" customWidth="1"/>
    <col min="9" max="9" width="11.7265625" style="2" customWidth="1"/>
    <col min="10" max="16384" width="9.26953125" style="2"/>
  </cols>
  <sheetData>
    <row r="1" spans="1:8" ht="13" x14ac:dyDescent="0.3">
      <c r="A1" s="391">
        <f>+'Cover Page'!A21:H21</f>
        <v>0</v>
      </c>
      <c r="B1" s="391"/>
      <c r="C1" s="391"/>
      <c r="D1" s="391"/>
      <c r="E1" s="391"/>
      <c r="F1" s="391"/>
      <c r="G1" s="391"/>
      <c r="H1" s="391"/>
    </row>
    <row r="2" spans="1:8" ht="13" x14ac:dyDescent="0.3">
      <c r="A2" s="391" t="str">
        <f>+'Cover Page'!A15:H15</f>
        <v>Interim Rate Adjustment Application</v>
      </c>
      <c r="B2" s="391"/>
      <c r="C2" s="391"/>
      <c r="D2" s="391"/>
      <c r="E2" s="391"/>
      <c r="F2" s="391"/>
      <c r="G2" s="391"/>
      <c r="H2" s="391"/>
    </row>
    <row r="3" spans="1:8" ht="13" x14ac:dyDescent="0.3">
      <c r="A3" s="391" t="str">
        <f>'Cover Page'!A33:J33</f>
        <v xml:space="preserve"> Month Period Ending December 31, </v>
      </c>
      <c r="B3" s="391"/>
      <c r="C3" s="391"/>
      <c r="D3" s="391"/>
      <c r="E3" s="391"/>
      <c r="F3" s="391"/>
      <c r="G3" s="391"/>
      <c r="H3" s="391"/>
    </row>
    <row r="4" spans="1:8" ht="13" x14ac:dyDescent="0.3">
      <c r="A4" s="391" t="s">
        <v>210</v>
      </c>
      <c r="B4" s="391"/>
      <c r="C4" s="391"/>
      <c r="D4" s="391"/>
      <c r="E4" s="391"/>
      <c r="F4" s="391"/>
      <c r="G4" s="391"/>
      <c r="H4" s="391"/>
    </row>
    <row r="5" spans="1:8" ht="13.5" customHeight="1" x14ac:dyDescent="0.3">
      <c r="A5" s="123"/>
      <c r="B5" s="123"/>
      <c r="C5" s="123"/>
      <c r="D5" s="123"/>
      <c r="E5" s="123"/>
      <c r="F5" s="123"/>
      <c r="G5" s="123"/>
    </row>
    <row r="6" spans="1:8" ht="13" x14ac:dyDescent="0.3">
      <c r="A6" s="16"/>
      <c r="B6" s="16"/>
      <c r="C6" s="16"/>
      <c r="D6" s="16"/>
      <c r="E6" s="16"/>
      <c r="F6" s="16"/>
      <c r="G6" s="16"/>
    </row>
    <row r="7" spans="1:8" ht="26" x14ac:dyDescent="0.3">
      <c r="A7" s="168" t="s">
        <v>59</v>
      </c>
      <c r="B7" s="4" t="s">
        <v>0</v>
      </c>
      <c r="C7" s="102" t="str">
        <f>"Per GUD No. "&amp;'IRA-1 General Info'!B59&amp;" As of " &amp;'IRA-1 General Info'!C48&amp;"/"&amp;'IRA-1 General Info'!C49&amp;"/"&amp;'IRA-1 General Info'!C50</f>
        <v>Per GUD No.  As of //</v>
      </c>
      <c r="D7" s="17" t="s">
        <v>57</v>
      </c>
      <c r="E7" s="17" t="s">
        <v>12</v>
      </c>
      <c r="F7" s="17" t="str">
        <f>"As of 12/31/" &amp; 'IRA-1 General Info'!B45</f>
        <v>As of 12/31/</v>
      </c>
      <c r="G7" s="102" t="s">
        <v>163</v>
      </c>
    </row>
    <row r="8" spans="1:8" s="62" customFormat="1" x14ac:dyDescent="0.25">
      <c r="A8" s="167" t="s">
        <v>1</v>
      </c>
      <c r="B8" s="7" t="s">
        <v>2</v>
      </c>
      <c r="C8" s="140" t="s">
        <v>3</v>
      </c>
      <c r="D8" s="140" t="s">
        <v>4</v>
      </c>
      <c r="E8" s="140" t="s">
        <v>5</v>
      </c>
      <c r="F8" s="171" t="s">
        <v>6</v>
      </c>
      <c r="G8" s="171" t="s">
        <v>7</v>
      </c>
    </row>
    <row r="9" spans="1:8" s="62" customFormat="1" x14ac:dyDescent="0.25">
      <c r="A9" s="167"/>
      <c r="B9" s="7"/>
      <c r="C9" s="7"/>
      <c r="D9" s="7"/>
      <c r="E9" s="7"/>
      <c r="F9" s="7"/>
      <c r="G9" s="204" t="s">
        <v>164</v>
      </c>
    </row>
    <row r="10" spans="1:8" s="9" customFormat="1" x14ac:dyDescent="0.25">
      <c r="A10" s="25"/>
      <c r="D10" s="19"/>
      <c r="E10" s="19"/>
      <c r="H10" s="172"/>
    </row>
    <row r="11" spans="1:8" x14ac:dyDescent="0.25">
      <c r="A11" s="25">
        <v>11</v>
      </c>
      <c r="B11" s="117" t="s">
        <v>428</v>
      </c>
      <c r="C11" s="331">
        <f>'IRA-6 Direct Initial Plant'!E56</f>
        <v>0</v>
      </c>
      <c r="D11" s="332">
        <v>0</v>
      </c>
      <c r="E11" s="66"/>
      <c r="F11" s="331">
        <f>'IRA-7 Direct Current Plant'!E56</f>
        <v>0</v>
      </c>
      <c r="G11" s="331">
        <f>+F11-C11+D11</f>
        <v>0</v>
      </c>
    </row>
    <row r="12" spans="1:8" x14ac:dyDescent="0.25">
      <c r="A12" s="25">
        <v>12</v>
      </c>
      <c r="B12" s="116" t="s">
        <v>429</v>
      </c>
      <c r="C12" s="334">
        <f>'IRA-6 Direct Initial Plant'!H56</f>
        <v>0</v>
      </c>
      <c r="D12" s="335">
        <v>0</v>
      </c>
      <c r="E12" s="67"/>
      <c r="F12" s="336">
        <f>'IRA-7 Direct Current Plant'!H56</f>
        <v>0</v>
      </c>
      <c r="G12" s="336">
        <f t="shared" ref="G12:G13" si="0">+F12-C12+D12</f>
        <v>0</v>
      </c>
    </row>
    <row r="13" spans="1:8" s="9" customFormat="1" x14ac:dyDescent="0.25">
      <c r="A13" s="25">
        <v>13</v>
      </c>
      <c r="B13" s="11" t="s">
        <v>34</v>
      </c>
      <c r="C13" s="334">
        <f>'IRA-9 Alloc. Initial Plant '!K56</f>
        <v>0</v>
      </c>
      <c r="D13" s="335">
        <v>0</v>
      </c>
      <c r="E13" s="67"/>
      <c r="F13" s="336">
        <f>'IRA-10 Alloc. Current Plant'!K56</f>
        <v>0</v>
      </c>
      <c r="G13" s="336">
        <f t="shared" si="0"/>
        <v>0</v>
      </c>
    </row>
    <row r="14" spans="1:8" s="9" customFormat="1" x14ac:dyDescent="0.25">
      <c r="A14" s="25">
        <v>14</v>
      </c>
      <c r="B14" s="11" t="s">
        <v>35</v>
      </c>
      <c r="C14" s="334">
        <f>'IRA-9 Alloc. Initial Plant '!M56</f>
        <v>0</v>
      </c>
      <c r="D14" s="335">
        <v>0</v>
      </c>
      <c r="E14" s="67"/>
      <c r="F14" s="336">
        <f>'IRA-10 Alloc. Current Plant'!M56</f>
        <v>0</v>
      </c>
      <c r="G14" s="336">
        <f>+F14-C14+D14</f>
        <v>0</v>
      </c>
    </row>
    <row r="15" spans="1:8" x14ac:dyDescent="0.25">
      <c r="A15" s="25">
        <v>15</v>
      </c>
      <c r="B15" s="118" t="s">
        <v>336</v>
      </c>
      <c r="C15" s="335"/>
      <c r="D15" s="335">
        <v>0</v>
      </c>
      <c r="E15" s="67"/>
      <c r="F15" s="350">
        <v>0</v>
      </c>
      <c r="G15" s="336">
        <f>+F15-C15+D15</f>
        <v>0</v>
      </c>
    </row>
    <row r="16" spans="1:8" ht="13" thickBot="1" x14ac:dyDescent="0.3">
      <c r="A16" s="25">
        <v>16</v>
      </c>
      <c r="B16" s="117" t="s">
        <v>436</v>
      </c>
      <c r="C16" s="333">
        <f>C11-C12+C13-C14+C15</f>
        <v>0</v>
      </c>
      <c r="D16" s="333">
        <f t="shared" ref="D16:G16" si="1">D11-D12+D13-D14+D15</f>
        <v>0</v>
      </c>
      <c r="E16" s="338"/>
      <c r="F16" s="333">
        <f t="shared" si="1"/>
        <v>0</v>
      </c>
      <c r="G16" s="333">
        <f t="shared" si="1"/>
        <v>0</v>
      </c>
    </row>
    <row r="17" spans="1:9" ht="13" thickTop="1" x14ac:dyDescent="0.25">
      <c r="A17" s="25">
        <v>17</v>
      </c>
      <c r="C17" s="12"/>
      <c r="D17" s="12"/>
      <c r="E17" s="12"/>
      <c r="F17" s="12"/>
      <c r="G17" s="12"/>
    </row>
    <row r="18" spans="1:9" x14ac:dyDescent="0.25">
      <c r="A18" s="25">
        <v>18</v>
      </c>
      <c r="B18" s="10" t="s">
        <v>19</v>
      </c>
      <c r="C18" s="12"/>
      <c r="D18" s="12"/>
      <c r="E18" s="12"/>
      <c r="F18" s="12"/>
      <c r="G18" s="12"/>
    </row>
    <row r="19" spans="1:9" x14ac:dyDescent="0.25">
      <c r="A19" s="25">
        <v>19</v>
      </c>
      <c r="B19" s="141" t="s">
        <v>128</v>
      </c>
      <c r="C19" s="12"/>
      <c r="D19" s="12"/>
      <c r="E19" s="12"/>
      <c r="F19" s="12"/>
      <c r="G19" s="224">
        <f>'IRA-1 General Info'!E77</f>
        <v>0</v>
      </c>
    </row>
    <row r="20" spans="1:9" x14ac:dyDescent="0.25">
      <c r="A20" s="25">
        <v>20</v>
      </c>
      <c r="B20" s="23" t="s">
        <v>13</v>
      </c>
      <c r="C20" s="12"/>
      <c r="D20" s="13"/>
      <c r="E20" s="13"/>
      <c r="F20" s="13"/>
      <c r="G20" s="338">
        <f>G16*G19</f>
        <v>0</v>
      </c>
    </row>
    <row r="21" spans="1:9" x14ac:dyDescent="0.25">
      <c r="A21" s="25">
        <v>21</v>
      </c>
      <c r="B21" s="23" t="s">
        <v>11</v>
      </c>
      <c r="C21" s="23"/>
      <c r="D21" s="64"/>
      <c r="E21" s="64"/>
      <c r="F21" s="64"/>
      <c r="G21" s="313">
        <f>'IRA-8 Direct Incremental Plant'!G58+'IRA-11 Alloc. Incremental Plant'!L58</f>
        <v>0</v>
      </c>
      <c r="I21" s="27"/>
    </row>
    <row r="22" spans="1:9" x14ac:dyDescent="0.25">
      <c r="A22" s="25">
        <v>22</v>
      </c>
      <c r="B22" s="23" t="s">
        <v>16</v>
      </c>
      <c r="C22" s="23"/>
      <c r="D22" s="64"/>
      <c r="E22" s="64"/>
      <c r="F22" s="64"/>
      <c r="G22" s="337">
        <f>'IRA- 21 Ad Valorem'!D12</f>
        <v>0</v>
      </c>
      <c r="H22" s="26"/>
    </row>
    <row r="23" spans="1:9" s="9" customFormat="1" x14ac:dyDescent="0.25">
      <c r="A23" s="25">
        <v>23</v>
      </c>
      <c r="B23" s="58" t="s">
        <v>56</v>
      </c>
      <c r="C23" s="28"/>
      <c r="D23" s="46"/>
      <c r="E23" s="46"/>
      <c r="F23" s="20"/>
      <c r="G23" s="337">
        <f>'IRA- 21 Ad Valorem'!D20</f>
        <v>0</v>
      </c>
    </row>
    <row r="24" spans="1:9" x14ac:dyDescent="0.25">
      <c r="A24" s="25">
        <v>24</v>
      </c>
      <c r="B24" s="23" t="s">
        <v>14</v>
      </c>
      <c r="C24" s="21"/>
      <c r="D24" s="28"/>
      <c r="E24" s="28"/>
      <c r="F24" s="29"/>
      <c r="G24" s="337">
        <f>'IRA- 20 FIT'!H30</f>
        <v>0</v>
      </c>
    </row>
    <row r="25" spans="1:9" ht="13" thickBot="1" x14ac:dyDescent="0.3">
      <c r="A25" s="25">
        <v>25</v>
      </c>
      <c r="B25" s="116" t="s">
        <v>437</v>
      </c>
      <c r="C25" s="12"/>
      <c r="D25" s="13"/>
      <c r="E25" s="13"/>
      <c r="F25" s="13"/>
      <c r="G25" s="333">
        <f>SUM(G20:G24)</f>
        <v>0</v>
      </c>
    </row>
    <row r="26" spans="1:9" ht="13" thickTop="1" x14ac:dyDescent="0.25">
      <c r="A26" s="25">
        <v>26</v>
      </c>
      <c r="C26" s="12"/>
      <c r="D26" s="13"/>
      <c r="E26" s="13"/>
      <c r="F26" s="13"/>
      <c r="G26" s="12"/>
    </row>
    <row r="27" spans="1:9" ht="26" x14ac:dyDescent="0.3">
      <c r="A27" s="25">
        <v>27</v>
      </c>
      <c r="B27" s="35" t="s">
        <v>129</v>
      </c>
      <c r="C27" s="241"/>
      <c r="D27" s="242" t="str">
        <f>"Allocation Factors per GUD No. "&amp;'IRA-1 General Info'!B62&amp;":"</f>
        <v>Allocation Factors per GUD No. :</v>
      </c>
      <c r="E27" s="241"/>
      <c r="F27" s="35"/>
      <c r="G27" s="241" t="s">
        <v>130</v>
      </c>
      <c r="H27" s="35" t="s">
        <v>403</v>
      </c>
    </row>
    <row r="28" spans="1:9" x14ac:dyDescent="0.25">
      <c r="A28" s="25">
        <v>28</v>
      </c>
      <c r="B28" s="133" t="s">
        <v>114</v>
      </c>
      <c r="C28" s="14"/>
      <c r="D28" s="296"/>
      <c r="E28" s="166"/>
      <c r="G28" s="331">
        <f>$G$25*D28</f>
        <v>0</v>
      </c>
      <c r="H28" s="339" t="str">
        <f>IF(ISERROR((F35*G35)),"-",((F35*G35)))</f>
        <v>-</v>
      </c>
    </row>
    <row r="29" spans="1:9" x14ac:dyDescent="0.25">
      <c r="A29" s="25">
        <v>29</v>
      </c>
      <c r="B29" s="131" t="s">
        <v>117</v>
      </c>
      <c r="C29" s="13"/>
      <c r="D29" s="296"/>
      <c r="E29" s="166"/>
      <c r="G29" s="341">
        <f>$G$25*D29</f>
        <v>0</v>
      </c>
      <c r="H29" s="342" t="str">
        <f t="shared" ref="H29:H31" si="2">IF(ISERROR((F36*G36)),"-",((F36*G36)))</f>
        <v>-</v>
      </c>
    </row>
    <row r="30" spans="1:9" x14ac:dyDescent="0.25">
      <c r="A30" s="25">
        <v>30</v>
      </c>
      <c r="B30" s="131" t="s">
        <v>157</v>
      </c>
      <c r="C30" s="13"/>
      <c r="D30" s="296"/>
      <c r="E30" s="166"/>
      <c r="G30" s="341">
        <f>$G$25*D30</f>
        <v>0</v>
      </c>
      <c r="H30" s="342" t="str">
        <f t="shared" si="2"/>
        <v>-</v>
      </c>
    </row>
    <row r="31" spans="1:9" x14ac:dyDescent="0.25">
      <c r="A31" s="25">
        <v>31</v>
      </c>
      <c r="B31" s="131" t="s">
        <v>158</v>
      </c>
      <c r="C31" s="13"/>
      <c r="D31" s="296"/>
      <c r="E31" s="166"/>
      <c r="G31" s="343">
        <f>$G$25*D31</f>
        <v>0</v>
      </c>
      <c r="H31" s="342" t="str">
        <f t="shared" si="2"/>
        <v>-</v>
      </c>
    </row>
    <row r="32" spans="1:9" ht="13" thickBot="1" x14ac:dyDescent="0.3">
      <c r="A32" s="25">
        <v>32</v>
      </c>
      <c r="B32" s="14" t="s">
        <v>40</v>
      </c>
      <c r="C32" s="14"/>
      <c r="D32" s="297">
        <f>SUM(D28:D31)</f>
        <v>0</v>
      </c>
      <c r="E32" s="174"/>
      <c r="G32" s="340">
        <f>SUM(G28:G31)</f>
        <v>0</v>
      </c>
      <c r="H32" s="340">
        <f>SUM(H28:H31)</f>
        <v>0</v>
      </c>
    </row>
    <row r="33" spans="1:9" ht="13" thickTop="1" x14ac:dyDescent="0.25">
      <c r="A33" s="25">
        <v>33</v>
      </c>
      <c r="B33" s="14"/>
      <c r="C33" s="13"/>
      <c r="D33" s="19"/>
      <c r="E33" s="19"/>
      <c r="F33" s="13"/>
      <c r="G33" s="13"/>
    </row>
    <row r="34" spans="1:9" ht="39" x14ac:dyDescent="0.3">
      <c r="A34" s="25">
        <v>34</v>
      </c>
      <c r="B34" s="184" t="s">
        <v>132</v>
      </c>
      <c r="C34" s="241"/>
      <c r="D34" s="279" t="s">
        <v>337</v>
      </c>
      <c r="E34" s="243"/>
      <c r="F34" s="279" t="s">
        <v>438</v>
      </c>
      <c r="G34" s="376" t="s">
        <v>132</v>
      </c>
      <c r="H34" s="376"/>
    </row>
    <row r="35" spans="1:9" x14ac:dyDescent="0.25">
      <c r="A35" s="25">
        <v>35</v>
      </c>
      <c r="B35" s="104" t="str">
        <f>B28</f>
        <v>Residential</v>
      </c>
      <c r="C35" s="13"/>
      <c r="D35" s="50"/>
      <c r="E35" s="50"/>
      <c r="F35" s="50"/>
      <c r="G35" s="291" t="str">
        <f>IF(ISERROR((G28/D35)),"-",ROUND((G28/D35),2))</f>
        <v>-</v>
      </c>
      <c r="I35" s="144"/>
    </row>
    <row r="36" spans="1:9" x14ac:dyDescent="0.25">
      <c r="A36" s="25">
        <v>36</v>
      </c>
      <c r="B36" s="104" t="str">
        <f>B29</f>
        <v>Commercial</v>
      </c>
      <c r="C36" s="13"/>
      <c r="D36" s="50"/>
      <c r="E36" s="50"/>
      <c r="F36" s="50"/>
      <c r="G36" s="291" t="str">
        <f t="shared" ref="G36:G38" si="3">IF(ISERROR((G29/D36)),"-",ROUND((G29/D36),2))</f>
        <v>-</v>
      </c>
    </row>
    <row r="37" spans="1:9" x14ac:dyDescent="0.25">
      <c r="A37" s="25">
        <v>37</v>
      </c>
      <c r="B37" s="104" t="str">
        <f>B30</f>
        <v>Public Authority</v>
      </c>
      <c r="C37" s="13"/>
      <c r="D37" s="50"/>
      <c r="E37" s="50"/>
      <c r="F37" s="50"/>
      <c r="G37" s="291" t="str">
        <f t="shared" si="3"/>
        <v>-</v>
      </c>
    </row>
    <row r="38" spans="1:9" x14ac:dyDescent="0.25">
      <c r="A38" s="25">
        <v>38</v>
      </c>
      <c r="B38" s="104" t="str">
        <f>B31</f>
        <v>Resale</v>
      </c>
      <c r="C38" s="13"/>
      <c r="D38" s="49"/>
      <c r="E38" s="49"/>
      <c r="F38" s="49"/>
      <c r="G38" s="291" t="str">
        <f t="shared" si="3"/>
        <v>-</v>
      </c>
      <c r="I38" s="60"/>
    </row>
    <row r="39" spans="1:9" x14ac:dyDescent="0.25">
      <c r="A39" s="25">
        <v>39</v>
      </c>
      <c r="B39" s="18"/>
      <c r="C39" s="13"/>
      <c r="D39" s="295">
        <f>SUM(D35:D38)</f>
        <v>0</v>
      </c>
      <c r="E39" s="295"/>
      <c r="F39" s="295">
        <f>SUM(F35:F38)</f>
        <v>0</v>
      </c>
      <c r="G39" s="31"/>
    </row>
    <row r="40" spans="1:9" ht="13" x14ac:dyDescent="0.3">
      <c r="A40" s="25">
        <v>40</v>
      </c>
      <c r="B40" s="245" t="s">
        <v>162</v>
      </c>
      <c r="C40" s="13"/>
      <c r="D40" s="27"/>
      <c r="E40" s="27"/>
      <c r="F40" s="27"/>
      <c r="G40" s="31"/>
    </row>
    <row r="41" spans="1:9" ht="39" x14ac:dyDescent="0.3">
      <c r="A41" s="25">
        <v>41</v>
      </c>
      <c r="B41" s="244" t="s">
        <v>131</v>
      </c>
      <c r="C41" s="241"/>
      <c r="D41" s="279" t="s">
        <v>341</v>
      </c>
      <c r="E41" s="243"/>
      <c r="F41" s="279" t="s">
        <v>439</v>
      </c>
      <c r="G41" s="376" t="s">
        <v>131</v>
      </c>
      <c r="H41" s="376"/>
      <c r="I41" s="59"/>
    </row>
    <row r="42" spans="1:9" x14ac:dyDescent="0.25">
      <c r="A42" s="25">
        <v>42</v>
      </c>
      <c r="B42" s="104" t="str">
        <f>B28</f>
        <v>Residential</v>
      </c>
      <c r="C42" s="13"/>
      <c r="D42" s="292"/>
      <c r="E42" s="292"/>
      <c r="F42" s="66"/>
      <c r="G42" s="294" t="str">
        <f>IF(ISERROR((G28/D42)),"-",((G28/D42)))</f>
        <v>-</v>
      </c>
      <c r="H42" s="31"/>
    </row>
    <row r="43" spans="1:9" x14ac:dyDescent="0.25">
      <c r="A43" s="25">
        <v>43</v>
      </c>
      <c r="B43" s="104" t="str">
        <f>B29</f>
        <v>Commercial</v>
      </c>
      <c r="C43" s="9"/>
      <c r="D43" s="103"/>
      <c r="E43" s="103"/>
      <c r="F43" s="103"/>
      <c r="G43" s="294" t="str">
        <f t="shared" ref="G43:G45" si="4">IF(ISERROR((G29/D43)),"-",((G29/D43)))</f>
        <v>-</v>
      </c>
      <c r="H43" s="31"/>
    </row>
    <row r="44" spans="1:9" x14ac:dyDescent="0.25">
      <c r="A44" s="25">
        <v>44</v>
      </c>
      <c r="B44" s="104" t="str">
        <f>B30</f>
        <v>Public Authority</v>
      </c>
      <c r="D44" s="103"/>
      <c r="E44" s="103"/>
      <c r="F44" s="103"/>
      <c r="G44" s="294" t="str">
        <f t="shared" si="4"/>
        <v>-</v>
      </c>
      <c r="H44" s="31"/>
    </row>
    <row r="45" spans="1:9" x14ac:dyDescent="0.25">
      <c r="A45" s="25">
        <v>45</v>
      </c>
      <c r="B45" s="104" t="str">
        <f>B31</f>
        <v>Resale</v>
      </c>
      <c r="D45" s="293"/>
      <c r="E45" s="293"/>
      <c r="F45" s="293"/>
      <c r="G45" s="294" t="str">
        <f t="shared" si="4"/>
        <v>-</v>
      </c>
      <c r="H45" s="31"/>
    </row>
    <row r="46" spans="1:9" x14ac:dyDescent="0.25">
      <c r="A46" s="25"/>
      <c r="B46" s="9"/>
      <c r="D46" s="295">
        <f>SUM(D42:D45)</f>
        <v>0</v>
      </c>
      <c r="E46" s="295"/>
      <c r="F46" s="295">
        <f>SUM(F42:F45)</f>
        <v>0</v>
      </c>
    </row>
    <row r="47" spans="1:9" x14ac:dyDescent="0.25">
      <c r="A47" s="47"/>
      <c r="B47" s="9"/>
    </row>
    <row r="48" spans="1:9" ht="13" x14ac:dyDescent="0.3">
      <c r="A48" s="9"/>
      <c r="B48" s="138"/>
    </row>
    <row r="49" spans="1:1" x14ac:dyDescent="0.25">
      <c r="A49" s="9"/>
    </row>
    <row r="50" spans="1:1" x14ac:dyDescent="0.25">
      <c r="A50" s="9"/>
    </row>
  </sheetData>
  <customSheetViews>
    <customSheetView guid="{ABCDF07F-E840-493F-953A-14EB7CB491DA}" showPageBreaks="1" printArea="1" topLeftCell="A19">
      <selection activeCell="B48" sqref="B48"/>
      <pageMargins left="0" right="0" top="1" bottom="1" header="0.5" footer="0.5"/>
      <printOptions horizontalCentered="1"/>
      <pageSetup scale="70" orientation="landscape" horizontalDpi="300" verticalDpi="300" r:id="rId1"/>
      <headerFooter alignWithMargins="0">
        <oddFooter xml:space="preserve">&amp;RIRA-5
</oddFooter>
      </headerFooter>
    </customSheetView>
    <customSheetView guid="{FD61785C-4840-4664-A63D-F7921ADFFB8F}" showPageBreaks="1" printArea="1" topLeftCell="A4">
      <selection activeCell="D8" sqref="D8"/>
      <pageMargins left="0" right="0" top="1" bottom="1" header="0.5" footer="0.5"/>
      <printOptions horizontalCentered="1"/>
      <pageSetup scale="70" orientation="landscape" horizontalDpi="300" verticalDpi="300" r:id="rId2"/>
      <headerFooter alignWithMargins="0">
        <oddFooter xml:space="preserve">&amp;RIRA-5
</oddFooter>
      </headerFooter>
    </customSheetView>
  </customSheetViews>
  <mergeCells count="4">
    <mergeCell ref="A1:H1"/>
    <mergeCell ref="A2:H2"/>
    <mergeCell ref="A3:H3"/>
    <mergeCell ref="A4:H4"/>
  </mergeCells>
  <phoneticPr fontId="6" type="noConversion"/>
  <printOptions horizontalCentered="1"/>
  <pageMargins left="0" right="0" top="1" bottom="1" header="0.5" footer="0.5"/>
  <pageSetup scale="70" orientation="landscape" r:id="rId3"/>
  <headerFooter alignWithMargins="0">
    <oddFooter>&amp;C&amp;A&amp;RPage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I113"/>
  <sheetViews>
    <sheetView view="pageBreakPreview" topLeftCell="A19" zoomScaleNormal="85" zoomScaleSheetLayoutView="100" zoomScalePageLayoutView="60" workbookViewId="0">
      <selection activeCell="N190" activeCellId="1" sqref="M163 N190"/>
    </sheetView>
  </sheetViews>
  <sheetFormatPr defaultRowHeight="12.5" x14ac:dyDescent="0.25"/>
  <cols>
    <col min="1" max="1" width="6" style="70" customWidth="1"/>
    <col min="2" max="2" width="12.54296875" style="70" bestFit="1" customWidth="1"/>
    <col min="3" max="3" width="56.54296875" style="70" customWidth="1"/>
    <col min="4" max="4" width="4.54296875" style="70" customWidth="1"/>
    <col min="5" max="5" width="15.7265625" style="81" customWidth="1"/>
    <col min="6" max="9" width="16.7265625" style="70" customWidth="1"/>
    <col min="10" max="235" width="9.26953125" style="70"/>
    <col min="236" max="236" width="6" style="70" customWidth="1"/>
    <col min="237" max="237" width="11.26953125" style="70" customWidth="1"/>
    <col min="238" max="238" width="12.54296875" style="70" bestFit="1" customWidth="1"/>
    <col min="239" max="239" width="56.54296875" style="70" customWidth="1"/>
    <col min="240" max="240" width="4.54296875" style="70" customWidth="1"/>
    <col min="241" max="241" width="15.7265625" style="70" customWidth="1"/>
    <col min="242" max="250" width="16.7265625" style="70" customWidth="1"/>
    <col min="251" max="251" width="35.54296875" style="70" bestFit="1" customWidth="1"/>
    <col min="252" max="252" width="16.26953125" style="70" customWidth="1"/>
    <col min="253" max="253" width="15.453125" style="70" customWidth="1"/>
    <col min="254" max="254" width="15.453125" style="70" bestFit="1" customWidth="1"/>
    <col min="255" max="255" width="2.7265625" style="70" customWidth="1"/>
    <col min="256" max="256" width="9.26953125" style="70"/>
    <col min="257" max="257" width="35.453125" style="70" bestFit="1" customWidth="1"/>
    <col min="258" max="258" width="18.26953125" style="70" bestFit="1" customWidth="1"/>
    <col min="259" max="259" width="26.7265625" style="70" bestFit="1" customWidth="1"/>
    <col min="260" max="260" width="17.26953125" style="70" bestFit="1" customWidth="1"/>
    <col min="261" max="261" width="18" style="70" bestFit="1" customWidth="1"/>
    <col min="262" max="262" width="18.26953125" style="70" bestFit="1" customWidth="1"/>
    <col min="263" max="263" width="14.26953125" style="70" bestFit="1" customWidth="1"/>
    <col min="264" max="491" width="9.26953125" style="70"/>
    <col min="492" max="492" width="6" style="70" customWidth="1"/>
    <col min="493" max="493" width="11.26953125" style="70" customWidth="1"/>
    <col min="494" max="494" width="12.54296875" style="70" bestFit="1" customWidth="1"/>
    <col min="495" max="495" width="56.54296875" style="70" customWidth="1"/>
    <col min="496" max="496" width="4.54296875" style="70" customWidth="1"/>
    <col min="497" max="497" width="15.7265625" style="70" customWidth="1"/>
    <col min="498" max="506" width="16.7265625" style="70" customWidth="1"/>
    <col min="507" max="507" width="35.54296875" style="70" bestFit="1" customWidth="1"/>
    <col min="508" max="508" width="16.26953125" style="70" customWidth="1"/>
    <col min="509" max="509" width="15.453125" style="70" customWidth="1"/>
    <col min="510" max="510" width="15.453125" style="70" bestFit="1" customWidth="1"/>
    <col min="511" max="511" width="2.7265625" style="70" customWidth="1"/>
    <col min="512" max="512" width="9.26953125" style="70"/>
    <col min="513" max="513" width="35.453125" style="70" bestFit="1" customWidth="1"/>
    <col min="514" max="514" width="18.26953125" style="70" bestFit="1" customWidth="1"/>
    <col min="515" max="515" width="26.7265625" style="70" bestFit="1" customWidth="1"/>
    <col min="516" max="516" width="17.26953125" style="70" bestFit="1" customWidth="1"/>
    <col min="517" max="517" width="18" style="70" bestFit="1" customWidth="1"/>
    <col min="518" max="518" width="18.26953125" style="70" bestFit="1" customWidth="1"/>
    <col min="519" max="519" width="14.26953125" style="70" bestFit="1" customWidth="1"/>
    <col min="520" max="747" width="9.26953125" style="70"/>
    <col min="748" max="748" width="6" style="70" customWidth="1"/>
    <col min="749" max="749" width="11.26953125" style="70" customWidth="1"/>
    <col min="750" max="750" width="12.54296875" style="70" bestFit="1" customWidth="1"/>
    <col min="751" max="751" width="56.54296875" style="70" customWidth="1"/>
    <col min="752" max="752" width="4.54296875" style="70" customWidth="1"/>
    <col min="753" max="753" width="15.7265625" style="70" customWidth="1"/>
    <col min="754" max="762" width="16.7265625" style="70" customWidth="1"/>
    <col min="763" max="763" width="35.54296875" style="70" bestFit="1" customWidth="1"/>
    <col min="764" max="764" width="16.26953125" style="70" customWidth="1"/>
    <col min="765" max="765" width="15.453125" style="70" customWidth="1"/>
    <col min="766" max="766" width="15.453125" style="70" bestFit="1" customWidth="1"/>
    <col min="767" max="767" width="2.7265625" style="70" customWidth="1"/>
    <col min="768" max="768" width="9.26953125" style="70"/>
    <col min="769" max="769" width="35.453125" style="70" bestFit="1" customWidth="1"/>
    <col min="770" max="770" width="18.26953125" style="70" bestFit="1" customWidth="1"/>
    <col min="771" max="771" width="26.7265625" style="70" bestFit="1" customWidth="1"/>
    <col min="772" max="772" width="17.26953125" style="70" bestFit="1" customWidth="1"/>
    <col min="773" max="773" width="18" style="70" bestFit="1" customWidth="1"/>
    <col min="774" max="774" width="18.26953125" style="70" bestFit="1" customWidth="1"/>
    <col min="775" max="775" width="14.26953125" style="70" bestFit="1" customWidth="1"/>
    <col min="776" max="1003" width="9.26953125" style="70"/>
    <col min="1004" max="1004" width="6" style="70" customWidth="1"/>
    <col min="1005" max="1005" width="11.26953125" style="70" customWidth="1"/>
    <col min="1006" max="1006" width="12.54296875" style="70" bestFit="1" customWidth="1"/>
    <col min="1007" max="1007" width="56.54296875" style="70" customWidth="1"/>
    <col min="1008" max="1008" width="4.54296875" style="70" customWidth="1"/>
    <col min="1009" max="1009" width="15.7265625" style="70" customWidth="1"/>
    <col min="1010" max="1018" width="16.7265625" style="70" customWidth="1"/>
    <col min="1019" max="1019" width="35.54296875" style="70" bestFit="1" customWidth="1"/>
    <col min="1020" max="1020" width="16.26953125" style="70" customWidth="1"/>
    <col min="1021" max="1021" width="15.453125" style="70" customWidth="1"/>
    <col min="1022" max="1022" width="15.453125" style="70" bestFit="1" customWidth="1"/>
    <col min="1023" max="1023" width="2.7265625" style="70" customWidth="1"/>
    <col min="1024" max="1024" width="9.26953125" style="70"/>
    <col min="1025" max="1025" width="35.453125" style="70" bestFit="1" customWidth="1"/>
    <col min="1026" max="1026" width="18.26953125" style="70" bestFit="1" customWidth="1"/>
    <col min="1027" max="1027" width="26.7265625" style="70" bestFit="1" customWidth="1"/>
    <col min="1028" max="1028" width="17.26953125" style="70" bestFit="1" customWidth="1"/>
    <col min="1029" max="1029" width="18" style="70" bestFit="1" customWidth="1"/>
    <col min="1030" max="1030" width="18.26953125" style="70" bestFit="1" customWidth="1"/>
    <col min="1031" max="1031" width="14.26953125" style="70" bestFit="1" customWidth="1"/>
    <col min="1032" max="1259" width="9.26953125" style="70"/>
    <col min="1260" max="1260" width="6" style="70" customWidth="1"/>
    <col min="1261" max="1261" width="11.26953125" style="70" customWidth="1"/>
    <col min="1262" max="1262" width="12.54296875" style="70" bestFit="1" customWidth="1"/>
    <col min="1263" max="1263" width="56.54296875" style="70" customWidth="1"/>
    <col min="1264" max="1264" width="4.54296875" style="70" customWidth="1"/>
    <col min="1265" max="1265" width="15.7265625" style="70" customWidth="1"/>
    <col min="1266" max="1274" width="16.7265625" style="70" customWidth="1"/>
    <col min="1275" max="1275" width="35.54296875" style="70" bestFit="1" customWidth="1"/>
    <col min="1276" max="1276" width="16.26953125" style="70" customWidth="1"/>
    <col min="1277" max="1277" width="15.453125" style="70" customWidth="1"/>
    <col min="1278" max="1278" width="15.453125" style="70" bestFit="1" customWidth="1"/>
    <col min="1279" max="1279" width="2.7265625" style="70" customWidth="1"/>
    <col min="1280" max="1280" width="9.26953125" style="70"/>
    <col min="1281" max="1281" width="35.453125" style="70" bestFit="1" customWidth="1"/>
    <col min="1282" max="1282" width="18.26953125" style="70" bestFit="1" customWidth="1"/>
    <col min="1283" max="1283" width="26.7265625" style="70" bestFit="1" customWidth="1"/>
    <col min="1284" max="1284" width="17.26953125" style="70" bestFit="1" customWidth="1"/>
    <col min="1285" max="1285" width="18" style="70" bestFit="1" customWidth="1"/>
    <col min="1286" max="1286" width="18.26953125" style="70" bestFit="1" customWidth="1"/>
    <col min="1287" max="1287" width="14.26953125" style="70" bestFit="1" customWidth="1"/>
    <col min="1288" max="1515" width="9.26953125" style="70"/>
    <col min="1516" max="1516" width="6" style="70" customWidth="1"/>
    <col min="1517" max="1517" width="11.26953125" style="70" customWidth="1"/>
    <col min="1518" max="1518" width="12.54296875" style="70" bestFit="1" customWidth="1"/>
    <col min="1519" max="1519" width="56.54296875" style="70" customWidth="1"/>
    <col min="1520" max="1520" width="4.54296875" style="70" customWidth="1"/>
    <col min="1521" max="1521" width="15.7265625" style="70" customWidth="1"/>
    <col min="1522" max="1530" width="16.7265625" style="70" customWidth="1"/>
    <col min="1531" max="1531" width="35.54296875" style="70" bestFit="1" customWidth="1"/>
    <col min="1532" max="1532" width="16.26953125" style="70" customWidth="1"/>
    <col min="1533" max="1533" width="15.453125" style="70" customWidth="1"/>
    <col min="1534" max="1534" width="15.453125" style="70" bestFit="1" customWidth="1"/>
    <col min="1535" max="1535" width="2.7265625" style="70" customWidth="1"/>
    <col min="1536" max="1536" width="9.26953125" style="70"/>
    <col min="1537" max="1537" width="35.453125" style="70" bestFit="1" customWidth="1"/>
    <col min="1538" max="1538" width="18.26953125" style="70" bestFit="1" customWidth="1"/>
    <col min="1539" max="1539" width="26.7265625" style="70" bestFit="1" customWidth="1"/>
    <col min="1540" max="1540" width="17.26953125" style="70" bestFit="1" customWidth="1"/>
    <col min="1541" max="1541" width="18" style="70" bestFit="1" customWidth="1"/>
    <col min="1542" max="1542" width="18.26953125" style="70" bestFit="1" customWidth="1"/>
    <col min="1543" max="1543" width="14.26953125" style="70" bestFit="1" customWidth="1"/>
    <col min="1544" max="1771" width="9.26953125" style="70"/>
    <col min="1772" max="1772" width="6" style="70" customWidth="1"/>
    <col min="1773" max="1773" width="11.26953125" style="70" customWidth="1"/>
    <col min="1774" max="1774" width="12.54296875" style="70" bestFit="1" customWidth="1"/>
    <col min="1775" max="1775" width="56.54296875" style="70" customWidth="1"/>
    <col min="1776" max="1776" width="4.54296875" style="70" customWidth="1"/>
    <col min="1777" max="1777" width="15.7265625" style="70" customWidth="1"/>
    <col min="1778" max="1786" width="16.7265625" style="70" customWidth="1"/>
    <col min="1787" max="1787" width="35.54296875" style="70" bestFit="1" customWidth="1"/>
    <col min="1788" max="1788" width="16.26953125" style="70" customWidth="1"/>
    <col min="1789" max="1789" width="15.453125" style="70" customWidth="1"/>
    <col min="1790" max="1790" width="15.453125" style="70" bestFit="1" customWidth="1"/>
    <col min="1791" max="1791" width="2.7265625" style="70" customWidth="1"/>
    <col min="1792" max="1792" width="9.26953125" style="70"/>
    <col min="1793" max="1793" width="35.453125" style="70" bestFit="1" customWidth="1"/>
    <col min="1794" max="1794" width="18.26953125" style="70" bestFit="1" customWidth="1"/>
    <col min="1795" max="1795" width="26.7265625" style="70" bestFit="1" customWidth="1"/>
    <col min="1796" max="1796" width="17.26953125" style="70" bestFit="1" customWidth="1"/>
    <col min="1797" max="1797" width="18" style="70" bestFit="1" customWidth="1"/>
    <col min="1798" max="1798" width="18.26953125" style="70" bestFit="1" customWidth="1"/>
    <col min="1799" max="1799" width="14.26953125" style="70" bestFit="1" customWidth="1"/>
    <col min="1800" max="2027" width="9.26953125" style="70"/>
    <col min="2028" max="2028" width="6" style="70" customWidth="1"/>
    <col min="2029" max="2029" width="11.26953125" style="70" customWidth="1"/>
    <col min="2030" max="2030" width="12.54296875" style="70" bestFit="1" customWidth="1"/>
    <col min="2031" max="2031" width="56.54296875" style="70" customWidth="1"/>
    <col min="2032" max="2032" width="4.54296875" style="70" customWidth="1"/>
    <col min="2033" max="2033" width="15.7265625" style="70" customWidth="1"/>
    <col min="2034" max="2042" width="16.7265625" style="70" customWidth="1"/>
    <col min="2043" max="2043" width="35.54296875" style="70" bestFit="1" customWidth="1"/>
    <col min="2044" max="2044" width="16.26953125" style="70" customWidth="1"/>
    <col min="2045" max="2045" width="15.453125" style="70" customWidth="1"/>
    <col min="2046" max="2046" width="15.453125" style="70" bestFit="1" customWidth="1"/>
    <col min="2047" max="2047" width="2.7265625" style="70" customWidth="1"/>
    <col min="2048" max="2048" width="9.26953125" style="70"/>
    <col min="2049" max="2049" width="35.453125" style="70" bestFit="1" customWidth="1"/>
    <col min="2050" max="2050" width="18.26953125" style="70" bestFit="1" customWidth="1"/>
    <col min="2051" max="2051" width="26.7265625" style="70" bestFit="1" customWidth="1"/>
    <col min="2052" max="2052" width="17.26953125" style="70" bestFit="1" customWidth="1"/>
    <col min="2053" max="2053" width="18" style="70" bestFit="1" customWidth="1"/>
    <col min="2054" max="2054" width="18.26953125" style="70" bestFit="1" customWidth="1"/>
    <col min="2055" max="2055" width="14.26953125" style="70" bestFit="1" customWidth="1"/>
    <col min="2056" max="2283" width="9.26953125" style="70"/>
    <col min="2284" max="2284" width="6" style="70" customWidth="1"/>
    <col min="2285" max="2285" width="11.26953125" style="70" customWidth="1"/>
    <col min="2286" max="2286" width="12.54296875" style="70" bestFit="1" customWidth="1"/>
    <col min="2287" max="2287" width="56.54296875" style="70" customWidth="1"/>
    <col min="2288" max="2288" width="4.54296875" style="70" customWidth="1"/>
    <col min="2289" max="2289" width="15.7265625" style="70" customWidth="1"/>
    <col min="2290" max="2298" width="16.7265625" style="70" customWidth="1"/>
    <col min="2299" max="2299" width="35.54296875" style="70" bestFit="1" customWidth="1"/>
    <col min="2300" max="2300" width="16.26953125" style="70" customWidth="1"/>
    <col min="2301" max="2301" width="15.453125" style="70" customWidth="1"/>
    <col min="2302" max="2302" width="15.453125" style="70" bestFit="1" customWidth="1"/>
    <col min="2303" max="2303" width="2.7265625" style="70" customWidth="1"/>
    <col min="2304" max="2304" width="9.26953125" style="70"/>
    <col min="2305" max="2305" width="35.453125" style="70" bestFit="1" customWidth="1"/>
    <col min="2306" max="2306" width="18.26953125" style="70" bestFit="1" customWidth="1"/>
    <col min="2307" max="2307" width="26.7265625" style="70" bestFit="1" customWidth="1"/>
    <col min="2308" max="2308" width="17.26953125" style="70" bestFit="1" customWidth="1"/>
    <col min="2309" max="2309" width="18" style="70" bestFit="1" customWidth="1"/>
    <col min="2310" max="2310" width="18.26953125" style="70" bestFit="1" customWidth="1"/>
    <col min="2311" max="2311" width="14.26953125" style="70" bestFit="1" customWidth="1"/>
    <col min="2312" max="2539" width="9.26953125" style="70"/>
    <col min="2540" max="2540" width="6" style="70" customWidth="1"/>
    <col min="2541" max="2541" width="11.26953125" style="70" customWidth="1"/>
    <col min="2542" max="2542" width="12.54296875" style="70" bestFit="1" customWidth="1"/>
    <col min="2543" max="2543" width="56.54296875" style="70" customWidth="1"/>
    <col min="2544" max="2544" width="4.54296875" style="70" customWidth="1"/>
    <col min="2545" max="2545" width="15.7265625" style="70" customWidth="1"/>
    <col min="2546" max="2554" width="16.7265625" style="70" customWidth="1"/>
    <col min="2555" max="2555" width="35.54296875" style="70" bestFit="1" customWidth="1"/>
    <col min="2556" max="2556" width="16.26953125" style="70" customWidth="1"/>
    <col min="2557" max="2557" width="15.453125" style="70" customWidth="1"/>
    <col min="2558" max="2558" width="15.453125" style="70" bestFit="1" customWidth="1"/>
    <col min="2559" max="2559" width="2.7265625" style="70" customWidth="1"/>
    <col min="2560" max="2560" width="9.26953125" style="70"/>
    <col min="2561" max="2561" width="35.453125" style="70" bestFit="1" customWidth="1"/>
    <col min="2562" max="2562" width="18.26953125" style="70" bestFit="1" customWidth="1"/>
    <col min="2563" max="2563" width="26.7265625" style="70" bestFit="1" customWidth="1"/>
    <col min="2564" max="2564" width="17.26953125" style="70" bestFit="1" customWidth="1"/>
    <col min="2565" max="2565" width="18" style="70" bestFit="1" customWidth="1"/>
    <col min="2566" max="2566" width="18.26953125" style="70" bestFit="1" customWidth="1"/>
    <col min="2567" max="2567" width="14.26953125" style="70" bestFit="1" customWidth="1"/>
    <col min="2568" max="2795" width="9.26953125" style="70"/>
    <col min="2796" max="2796" width="6" style="70" customWidth="1"/>
    <col min="2797" max="2797" width="11.26953125" style="70" customWidth="1"/>
    <col min="2798" max="2798" width="12.54296875" style="70" bestFit="1" customWidth="1"/>
    <col min="2799" max="2799" width="56.54296875" style="70" customWidth="1"/>
    <col min="2800" max="2800" width="4.54296875" style="70" customWidth="1"/>
    <col min="2801" max="2801" width="15.7265625" style="70" customWidth="1"/>
    <col min="2802" max="2810" width="16.7265625" style="70" customWidth="1"/>
    <col min="2811" max="2811" width="35.54296875" style="70" bestFit="1" customWidth="1"/>
    <col min="2812" max="2812" width="16.26953125" style="70" customWidth="1"/>
    <col min="2813" max="2813" width="15.453125" style="70" customWidth="1"/>
    <col min="2814" max="2814" width="15.453125" style="70" bestFit="1" customWidth="1"/>
    <col min="2815" max="2815" width="2.7265625" style="70" customWidth="1"/>
    <col min="2816" max="2816" width="9.26953125" style="70"/>
    <col min="2817" max="2817" width="35.453125" style="70" bestFit="1" customWidth="1"/>
    <col min="2818" max="2818" width="18.26953125" style="70" bestFit="1" customWidth="1"/>
    <col min="2819" max="2819" width="26.7265625" style="70" bestFit="1" customWidth="1"/>
    <col min="2820" max="2820" width="17.26953125" style="70" bestFit="1" customWidth="1"/>
    <col min="2821" max="2821" width="18" style="70" bestFit="1" customWidth="1"/>
    <col min="2822" max="2822" width="18.26953125" style="70" bestFit="1" customWidth="1"/>
    <col min="2823" max="2823" width="14.26953125" style="70" bestFit="1" customWidth="1"/>
    <col min="2824" max="3051" width="9.26953125" style="70"/>
    <col min="3052" max="3052" width="6" style="70" customWidth="1"/>
    <col min="3053" max="3053" width="11.26953125" style="70" customWidth="1"/>
    <col min="3054" max="3054" width="12.54296875" style="70" bestFit="1" customWidth="1"/>
    <col min="3055" max="3055" width="56.54296875" style="70" customWidth="1"/>
    <col min="3056" max="3056" width="4.54296875" style="70" customWidth="1"/>
    <col min="3057" max="3057" width="15.7265625" style="70" customWidth="1"/>
    <col min="3058" max="3066" width="16.7265625" style="70" customWidth="1"/>
    <col min="3067" max="3067" width="35.54296875" style="70" bestFit="1" customWidth="1"/>
    <col min="3068" max="3068" width="16.26953125" style="70" customWidth="1"/>
    <col min="3069" max="3069" width="15.453125" style="70" customWidth="1"/>
    <col min="3070" max="3070" width="15.453125" style="70" bestFit="1" customWidth="1"/>
    <col min="3071" max="3071" width="2.7265625" style="70" customWidth="1"/>
    <col min="3072" max="3072" width="9.26953125" style="70"/>
    <col min="3073" max="3073" width="35.453125" style="70" bestFit="1" customWidth="1"/>
    <col min="3074" max="3074" width="18.26953125" style="70" bestFit="1" customWidth="1"/>
    <col min="3075" max="3075" width="26.7265625" style="70" bestFit="1" customWidth="1"/>
    <col min="3076" max="3076" width="17.26953125" style="70" bestFit="1" customWidth="1"/>
    <col min="3077" max="3077" width="18" style="70" bestFit="1" customWidth="1"/>
    <col min="3078" max="3078" width="18.26953125" style="70" bestFit="1" customWidth="1"/>
    <col min="3079" max="3079" width="14.26953125" style="70" bestFit="1" customWidth="1"/>
    <col min="3080" max="3307" width="9.26953125" style="70"/>
    <col min="3308" max="3308" width="6" style="70" customWidth="1"/>
    <col min="3309" max="3309" width="11.26953125" style="70" customWidth="1"/>
    <col min="3310" max="3310" width="12.54296875" style="70" bestFit="1" customWidth="1"/>
    <col min="3311" max="3311" width="56.54296875" style="70" customWidth="1"/>
    <col min="3312" max="3312" width="4.54296875" style="70" customWidth="1"/>
    <col min="3313" max="3313" width="15.7265625" style="70" customWidth="1"/>
    <col min="3314" max="3322" width="16.7265625" style="70" customWidth="1"/>
    <col min="3323" max="3323" width="35.54296875" style="70" bestFit="1" customWidth="1"/>
    <col min="3324" max="3324" width="16.26953125" style="70" customWidth="1"/>
    <col min="3325" max="3325" width="15.453125" style="70" customWidth="1"/>
    <col min="3326" max="3326" width="15.453125" style="70" bestFit="1" customWidth="1"/>
    <col min="3327" max="3327" width="2.7265625" style="70" customWidth="1"/>
    <col min="3328" max="3328" width="9.26953125" style="70"/>
    <col min="3329" max="3329" width="35.453125" style="70" bestFit="1" customWidth="1"/>
    <col min="3330" max="3330" width="18.26953125" style="70" bestFit="1" customWidth="1"/>
    <col min="3331" max="3331" width="26.7265625" style="70" bestFit="1" customWidth="1"/>
    <col min="3332" max="3332" width="17.26953125" style="70" bestFit="1" customWidth="1"/>
    <col min="3333" max="3333" width="18" style="70" bestFit="1" customWidth="1"/>
    <col min="3334" max="3334" width="18.26953125" style="70" bestFit="1" customWidth="1"/>
    <col min="3335" max="3335" width="14.26953125" style="70" bestFit="1" customWidth="1"/>
    <col min="3336" max="3563" width="9.26953125" style="70"/>
    <col min="3564" max="3564" width="6" style="70" customWidth="1"/>
    <col min="3565" max="3565" width="11.26953125" style="70" customWidth="1"/>
    <col min="3566" max="3566" width="12.54296875" style="70" bestFit="1" customWidth="1"/>
    <col min="3567" max="3567" width="56.54296875" style="70" customWidth="1"/>
    <col min="3568" max="3568" width="4.54296875" style="70" customWidth="1"/>
    <col min="3569" max="3569" width="15.7265625" style="70" customWidth="1"/>
    <col min="3570" max="3578" width="16.7265625" style="70" customWidth="1"/>
    <col min="3579" max="3579" width="35.54296875" style="70" bestFit="1" customWidth="1"/>
    <col min="3580" max="3580" width="16.26953125" style="70" customWidth="1"/>
    <col min="3581" max="3581" width="15.453125" style="70" customWidth="1"/>
    <col min="3582" max="3582" width="15.453125" style="70" bestFit="1" customWidth="1"/>
    <col min="3583" max="3583" width="2.7265625" style="70" customWidth="1"/>
    <col min="3584" max="3584" width="9.26953125" style="70"/>
    <col min="3585" max="3585" width="35.453125" style="70" bestFit="1" customWidth="1"/>
    <col min="3586" max="3586" width="18.26953125" style="70" bestFit="1" customWidth="1"/>
    <col min="3587" max="3587" width="26.7265625" style="70" bestFit="1" customWidth="1"/>
    <col min="3588" max="3588" width="17.26953125" style="70" bestFit="1" customWidth="1"/>
    <col min="3589" max="3589" width="18" style="70" bestFit="1" customWidth="1"/>
    <col min="3590" max="3590" width="18.26953125" style="70" bestFit="1" customWidth="1"/>
    <col min="3591" max="3591" width="14.26953125" style="70" bestFit="1" customWidth="1"/>
    <col min="3592" max="3819" width="9.26953125" style="70"/>
    <col min="3820" max="3820" width="6" style="70" customWidth="1"/>
    <col min="3821" max="3821" width="11.26953125" style="70" customWidth="1"/>
    <col min="3822" max="3822" width="12.54296875" style="70" bestFit="1" customWidth="1"/>
    <col min="3823" max="3823" width="56.54296875" style="70" customWidth="1"/>
    <col min="3824" max="3824" width="4.54296875" style="70" customWidth="1"/>
    <col min="3825" max="3825" width="15.7265625" style="70" customWidth="1"/>
    <col min="3826" max="3834" width="16.7265625" style="70" customWidth="1"/>
    <col min="3835" max="3835" width="35.54296875" style="70" bestFit="1" customWidth="1"/>
    <col min="3836" max="3836" width="16.26953125" style="70" customWidth="1"/>
    <col min="3837" max="3837" width="15.453125" style="70" customWidth="1"/>
    <col min="3838" max="3838" width="15.453125" style="70" bestFit="1" customWidth="1"/>
    <col min="3839" max="3839" width="2.7265625" style="70" customWidth="1"/>
    <col min="3840" max="3840" width="9.26953125" style="70"/>
    <col min="3841" max="3841" width="35.453125" style="70" bestFit="1" customWidth="1"/>
    <col min="3842" max="3842" width="18.26953125" style="70" bestFit="1" customWidth="1"/>
    <col min="3843" max="3843" width="26.7265625" style="70" bestFit="1" customWidth="1"/>
    <col min="3844" max="3844" width="17.26953125" style="70" bestFit="1" customWidth="1"/>
    <col min="3845" max="3845" width="18" style="70" bestFit="1" customWidth="1"/>
    <col min="3846" max="3846" width="18.26953125" style="70" bestFit="1" customWidth="1"/>
    <col min="3847" max="3847" width="14.26953125" style="70" bestFit="1" customWidth="1"/>
    <col min="3848" max="4075" width="9.26953125" style="70"/>
    <col min="4076" max="4076" width="6" style="70" customWidth="1"/>
    <col min="4077" max="4077" width="11.26953125" style="70" customWidth="1"/>
    <col min="4078" max="4078" width="12.54296875" style="70" bestFit="1" customWidth="1"/>
    <col min="4079" max="4079" width="56.54296875" style="70" customWidth="1"/>
    <col min="4080" max="4080" width="4.54296875" style="70" customWidth="1"/>
    <col min="4081" max="4081" width="15.7265625" style="70" customWidth="1"/>
    <col min="4082" max="4090" width="16.7265625" style="70" customWidth="1"/>
    <col min="4091" max="4091" width="35.54296875" style="70" bestFit="1" customWidth="1"/>
    <col min="4092" max="4092" width="16.26953125" style="70" customWidth="1"/>
    <col min="4093" max="4093" width="15.453125" style="70" customWidth="1"/>
    <col min="4094" max="4094" width="15.453125" style="70" bestFit="1" customWidth="1"/>
    <col min="4095" max="4095" width="2.7265625" style="70" customWidth="1"/>
    <col min="4096" max="4096" width="9.26953125" style="70"/>
    <col min="4097" max="4097" width="35.453125" style="70" bestFit="1" customWidth="1"/>
    <col min="4098" max="4098" width="18.26953125" style="70" bestFit="1" customWidth="1"/>
    <col min="4099" max="4099" width="26.7265625" style="70" bestFit="1" customWidth="1"/>
    <col min="4100" max="4100" width="17.26953125" style="70" bestFit="1" customWidth="1"/>
    <col min="4101" max="4101" width="18" style="70" bestFit="1" customWidth="1"/>
    <col min="4102" max="4102" width="18.26953125" style="70" bestFit="1" customWidth="1"/>
    <col min="4103" max="4103" width="14.26953125" style="70" bestFit="1" customWidth="1"/>
    <col min="4104" max="4331" width="9.26953125" style="70"/>
    <col min="4332" max="4332" width="6" style="70" customWidth="1"/>
    <col min="4333" max="4333" width="11.26953125" style="70" customWidth="1"/>
    <col min="4334" max="4334" width="12.54296875" style="70" bestFit="1" customWidth="1"/>
    <col min="4335" max="4335" width="56.54296875" style="70" customWidth="1"/>
    <col min="4336" max="4336" width="4.54296875" style="70" customWidth="1"/>
    <col min="4337" max="4337" width="15.7265625" style="70" customWidth="1"/>
    <col min="4338" max="4346" width="16.7265625" style="70" customWidth="1"/>
    <col min="4347" max="4347" width="35.54296875" style="70" bestFit="1" customWidth="1"/>
    <col min="4348" max="4348" width="16.26953125" style="70" customWidth="1"/>
    <col min="4349" max="4349" width="15.453125" style="70" customWidth="1"/>
    <col min="4350" max="4350" width="15.453125" style="70" bestFit="1" customWidth="1"/>
    <col min="4351" max="4351" width="2.7265625" style="70" customWidth="1"/>
    <col min="4352" max="4352" width="9.26953125" style="70"/>
    <col min="4353" max="4353" width="35.453125" style="70" bestFit="1" customWidth="1"/>
    <col min="4354" max="4354" width="18.26953125" style="70" bestFit="1" customWidth="1"/>
    <col min="4355" max="4355" width="26.7265625" style="70" bestFit="1" customWidth="1"/>
    <col min="4356" max="4356" width="17.26953125" style="70" bestFit="1" customWidth="1"/>
    <col min="4357" max="4357" width="18" style="70" bestFit="1" customWidth="1"/>
    <col min="4358" max="4358" width="18.26953125" style="70" bestFit="1" customWidth="1"/>
    <col min="4359" max="4359" width="14.26953125" style="70" bestFit="1" customWidth="1"/>
    <col min="4360" max="4587" width="9.26953125" style="70"/>
    <col min="4588" max="4588" width="6" style="70" customWidth="1"/>
    <col min="4589" max="4589" width="11.26953125" style="70" customWidth="1"/>
    <col min="4590" max="4590" width="12.54296875" style="70" bestFit="1" customWidth="1"/>
    <col min="4591" max="4591" width="56.54296875" style="70" customWidth="1"/>
    <col min="4592" max="4592" width="4.54296875" style="70" customWidth="1"/>
    <col min="4593" max="4593" width="15.7265625" style="70" customWidth="1"/>
    <col min="4594" max="4602" width="16.7265625" style="70" customWidth="1"/>
    <col min="4603" max="4603" width="35.54296875" style="70" bestFit="1" customWidth="1"/>
    <col min="4604" max="4604" width="16.26953125" style="70" customWidth="1"/>
    <col min="4605" max="4605" width="15.453125" style="70" customWidth="1"/>
    <col min="4606" max="4606" width="15.453125" style="70" bestFit="1" customWidth="1"/>
    <col min="4607" max="4607" width="2.7265625" style="70" customWidth="1"/>
    <col min="4608" max="4608" width="9.26953125" style="70"/>
    <col min="4609" max="4609" width="35.453125" style="70" bestFit="1" customWidth="1"/>
    <col min="4610" max="4610" width="18.26953125" style="70" bestFit="1" customWidth="1"/>
    <col min="4611" max="4611" width="26.7265625" style="70" bestFit="1" customWidth="1"/>
    <col min="4612" max="4612" width="17.26953125" style="70" bestFit="1" customWidth="1"/>
    <col min="4613" max="4613" width="18" style="70" bestFit="1" customWidth="1"/>
    <col min="4614" max="4614" width="18.26953125" style="70" bestFit="1" customWidth="1"/>
    <col min="4615" max="4615" width="14.26953125" style="70" bestFit="1" customWidth="1"/>
    <col min="4616" max="4843" width="9.26953125" style="70"/>
    <col min="4844" max="4844" width="6" style="70" customWidth="1"/>
    <col min="4845" max="4845" width="11.26953125" style="70" customWidth="1"/>
    <col min="4846" max="4846" width="12.54296875" style="70" bestFit="1" customWidth="1"/>
    <col min="4847" max="4847" width="56.54296875" style="70" customWidth="1"/>
    <col min="4848" max="4848" width="4.54296875" style="70" customWidth="1"/>
    <col min="4849" max="4849" width="15.7265625" style="70" customWidth="1"/>
    <col min="4850" max="4858" width="16.7265625" style="70" customWidth="1"/>
    <col min="4859" max="4859" width="35.54296875" style="70" bestFit="1" customWidth="1"/>
    <col min="4860" max="4860" width="16.26953125" style="70" customWidth="1"/>
    <col min="4861" max="4861" width="15.453125" style="70" customWidth="1"/>
    <col min="4862" max="4862" width="15.453125" style="70" bestFit="1" customWidth="1"/>
    <col min="4863" max="4863" width="2.7265625" style="70" customWidth="1"/>
    <col min="4864" max="4864" width="9.26953125" style="70"/>
    <col min="4865" max="4865" width="35.453125" style="70" bestFit="1" customWidth="1"/>
    <col min="4866" max="4866" width="18.26953125" style="70" bestFit="1" customWidth="1"/>
    <col min="4867" max="4867" width="26.7265625" style="70" bestFit="1" customWidth="1"/>
    <col min="4868" max="4868" width="17.26953125" style="70" bestFit="1" customWidth="1"/>
    <col min="4869" max="4869" width="18" style="70" bestFit="1" customWidth="1"/>
    <col min="4870" max="4870" width="18.26953125" style="70" bestFit="1" customWidth="1"/>
    <col min="4871" max="4871" width="14.26953125" style="70" bestFit="1" customWidth="1"/>
    <col min="4872" max="5099" width="9.26953125" style="70"/>
    <col min="5100" max="5100" width="6" style="70" customWidth="1"/>
    <col min="5101" max="5101" width="11.26953125" style="70" customWidth="1"/>
    <col min="5102" max="5102" width="12.54296875" style="70" bestFit="1" customWidth="1"/>
    <col min="5103" max="5103" width="56.54296875" style="70" customWidth="1"/>
    <col min="5104" max="5104" width="4.54296875" style="70" customWidth="1"/>
    <col min="5105" max="5105" width="15.7265625" style="70" customWidth="1"/>
    <col min="5106" max="5114" width="16.7265625" style="70" customWidth="1"/>
    <col min="5115" max="5115" width="35.54296875" style="70" bestFit="1" customWidth="1"/>
    <col min="5116" max="5116" width="16.26953125" style="70" customWidth="1"/>
    <col min="5117" max="5117" width="15.453125" style="70" customWidth="1"/>
    <col min="5118" max="5118" width="15.453125" style="70" bestFit="1" customWidth="1"/>
    <col min="5119" max="5119" width="2.7265625" style="70" customWidth="1"/>
    <col min="5120" max="5120" width="9.26953125" style="70"/>
    <col min="5121" max="5121" width="35.453125" style="70" bestFit="1" customWidth="1"/>
    <col min="5122" max="5122" width="18.26953125" style="70" bestFit="1" customWidth="1"/>
    <col min="5123" max="5123" width="26.7265625" style="70" bestFit="1" customWidth="1"/>
    <col min="5124" max="5124" width="17.26953125" style="70" bestFit="1" customWidth="1"/>
    <col min="5125" max="5125" width="18" style="70" bestFit="1" customWidth="1"/>
    <col min="5126" max="5126" width="18.26953125" style="70" bestFit="1" customWidth="1"/>
    <col min="5127" max="5127" width="14.26953125" style="70" bestFit="1" customWidth="1"/>
    <col min="5128" max="5355" width="9.26953125" style="70"/>
    <col min="5356" max="5356" width="6" style="70" customWidth="1"/>
    <col min="5357" max="5357" width="11.26953125" style="70" customWidth="1"/>
    <col min="5358" max="5358" width="12.54296875" style="70" bestFit="1" customWidth="1"/>
    <col min="5359" max="5359" width="56.54296875" style="70" customWidth="1"/>
    <col min="5360" max="5360" width="4.54296875" style="70" customWidth="1"/>
    <col min="5361" max="5361" width="15.7265625" style="70" customWidth="1"/>
    <col min="5362" max="5370" width="16.7265625" style="70" customWidth="1"/>
    <col min="5371" max="5371" width="35.54296875" style="70" bestFit="1" customWidth="1"/>
    <col min="5372" max="5372" width="16.26953125" style="70" customWidth="1"/>
    <col min="5373" max="5373" width="15.453125" style="70" customWidth="1"/>
    <col min="5374" max="5374" width="15.453125" style="70" bestFit="1" customWidth="1"/>
    <col min="5375" max="5375" width="2.7265625" style="70" customWidth="1"/>
    <col min="5376" max="5376" width="9.26953125" style="70"/>
    <col min="5377" max="5377" width="35.453125" style="70" bestFit="1" customWidth="1"/>
    <col min="5378" max="5378" width="18.26953125" style="70" bestFit="1" customWidth="1"/>
    <col min="5379" max="5379" width="26.7265625" style="70" bestFit="1" customWidth="1"/>
    <col min="5380" max="5380" width="17.26953125" style="70" bestFit="1" customWidth="1"/>
    <col min="5381" max="5381" width="18" style="70" bestFit="1" customWidth="1"/>
    <col min="5382" max="5382" width="18.26953125" style="70" bestFit="1" customWidth="1"/>
    <col min="5383" max="5383" width="14.26953125" style="70" bestFit="1" customWidth="1"/>
    <col min="5384" max="5611" width="9.26953125" style="70"/>
    <col min="5612" max="5612" width="6" style="70" customWidth="1"/>
    <col min="5613" max="5613" width="11.26953125" style="70" customWidth="1"/>
    <col min="5614" max="5614" width="12.54296875" style="70" bestFit="1" customWidth="1"/>
    <col min="5615" max="5615" width="56.54296875" style="70" customWidth="1"/>
    <col min="5616" max="5616" width="4.54296875" style="70" customWidth="1"/>
    <col min="5617" max="5617" width="15.7265625" style="70" customWidth="1"/>
    <col min="5618" max="5626" width="16.7265625" style="70" customWidth="1"/>
    <col min="5627" max="5627" width="35.54296875" style="70" bestFit="1" customWidth="1"/>
    <col min="5628" max="5628" width="16.26953125" style="70" customWidth="1"/>
    <col min="5629" max="5629" width="15.453125" style="70" customWidth="1"/>
    <col min="5630" max="5630" width="15.453125" style="70" bestFit="1" customWidth="1"/>
    <col min="5631" max="5631" width="2.7265625" style="70" customWidth="1"/>
    <col min="5632" max="5632" width="9.26953125" style="70"/>
    <col min="5633" max="5633" width="35.453125" style="70" bestFit="1" customWidth="1"/>
    <col min="5634" max="5634" width="18.26953125" style="70" bestFit="1" customWidth="1"/>
    <col min="5635" max="5635" width="26.7265625" style="70" bestFit="1" customWidth="1"/>
    <col min="5636" max="5636" width="17.26953125" style="70" bestFit="1" customWidth="1"/>
    <col min="5637" max="5637" width="18" style="70" bestFit="1" customWidth="1"/>
    <col min="5638" max="5638" width="18.26953125" style="70" bestFit="1" customWidth="1"/>
    <col min="5639" max="5639" width="14.26953125" style="70" bestFit="1" customWidth="1"/>
    <col min="5640" max="5867" width="9.26953125" style="70"/>
    <col min="5868" max="5868" width="6" style="70" customWidth="1"/>
    <col min="5869" max="5869" width="11.26953125" style="70" customWidth="1"/>
    <col min="5870" max="5870" width="12.54296875" style="70" bestFit="1" customWidth="1"/>
    <col min="5871" max="5871" width="56.54296875" style="70" customWidth="1"/>
    <col min="5872" max="5872" width="4.54296875" style="70" customWidth="1"/>
    <col min="5873" max="5873" width="15.7265625" style="70" customWidth="1"/>
    <col min="5874" max="5882" width="16.7265625" style="70" customWidth="1"/>
    <col min="5883" max="5883" width="35.54296875" style="70" bestFit="1" customWidth="1"/>
    <col min="5884" max="5884" width="16.26953125" style="70" customWidth="1"/>
    <col min="5885" max="5885" width="15.453125" style="70" customWidth="1"/>
    <col min="5886" max="5886" width="15.453125" style="70" bestFit="1" customWidth="1"/>
    <col min="5887" max="5887" width="2.7265625" style="70" customWidth="1"/>
    <col min="5888" max="5888" width="9.26953125" style="70"/>
    <col min="5889" max="5889" width="35.453125" style="70" bestFit="1" customWidth="1"/>
    <col min="5890" max="5890" width="18.26953125" style="70" bestFit="1" customWidth="1"/>
    <col min="5891" max="5891" width="26.7265625" style="70" bestFit="1" customWidth="1"/>
    <col min="5892" max="5892" width="17.26953125" style="70" bestFit="1" customWidth="1"/>
    <col min="5893" max="5893" width="18" style="70" bestFit="1" customWidth="1"/>
    <col min="5894" max="5894" width="18.26953125" style="70" bestFit="1" customWidth="1"/>
    <col min="5895" max="5895" width="14.26953125" style="70" bestFit="1" customWidth="1"/>
    <col min="5896" max="6123" width="9.26953125" style="70"/>
    <col min="6124" max="6124" width="6" style="70" customWidth="1"/>
    <col min="6125" max="6125" width="11.26953125" style="70" customWidth="1"/>
    <col min="6126" max="6126" width="12.54296875" style="70" bestFit="1" customWidth="1"/>
    <col min="6127" max="6127" width="56.54296875" style="70" customWidth="1"/>
    <col min="6128" max="6128" width="4.54296875" style="70" customWidth="1"/>
    <col min="6129" max="6129" width="15.7265625" style="70" customWidth="1"/>
    <col min="6130" max="6138" width="16.7265625" style="70" customWidth="1"/>
    <col min="6139" max="6139" width="35.54296875" style="70" bestFit="1" customWidth="1"/>
    <col min="6140" max="6140" width="16.26953125" style="70" customWidth="1"/>
    <col min="6141" max="6141" width="15.453125" style="70" customWidth="1"/>
    <col min="6142" max="6142" width="15.453125" style="70" bestFit="1" customWidth="1"/>
    <col min="6143" max="6143" width="2.7265625" style="70" customWidth="1"/>
    <col min="6144" max="6144" width="9.26953125" style="70"/>
    <col min="6145" max="6145" width="35.453125" style="70" bestFit="1" customWidth="1"/>
    <col min="6146" max="6146" width="18.26953125" style="70" bestFit="1" customWidth="1"/>
    <col min="6147" max="6147" width="26.7265625" style="70" bestFit="1" customWidth="1"/>
    <col min="6148" max="6148" width="17.26953125" style="70" bestFit="1" customWidth="1"/>
    <col min="6149" max="6149" width="18" style="70" bestFit="1" customWidth="1"/>
    <col min="6150" max="6150" width="18.26953125" style="70" bestFit="1" customWidth="1"/>
    <col min="6151" max="6151" width="14.26953125" style="70" bestFit="1" customWidth="1"/>
    <col min="6152" max="6379" width="9.26953125" style="70"/>
    <col min="6380" max="6380" width="6" style="70" customWidth="1"/>
    <col min="6381" max="6381" width="11.26953125" style="70" customWidth="1"/>
    <col min="6382" max="6382" width="12.54296875" style="70" bestFit="1" customWidth="1"/>
    <col min="6383" max="6383" width="56.54296875" style="70" customWidth="1"/>
    <col min="6384" max="6384" width="4.54296875" style="70" customWidth="1"/>
    <col min="6385" max="6385" width="15.7265625" style="70" customWidth="1"/>
    <col min="6386" max="6394" width="16.7265625" style="70" customWidth="1"/>
    <col min="6395" max="6395" width="35.54296875" style="70" bestFit="1" customWidth="1"/>
    <col min="6396" max="6396" width="16.26953125" style="70" customWidth="1"/>
    <col min="6397" max="6397" width="15.453125" style="70" customWidth="1"/>
    <col min="6398" max="6398" width="15.453125" style="70" bestFit="1" customWidth="1"/>
    <col min="6399" max="6399" width="2.7265625" style="70" customWidth="1"/>
    <col min="6400" max="6400" width="9.26953125" style="70"/>
    <col min="6401" max="6401" width="35.453125" style="70" bestFit="1" customWidth="1"/>
    <col min="6402" max="6402" width="18.26953125" style="70" bestFit="1" customWidth="1"/>
    <col min="6403" max="6403" width="26.7265625" style="70" bestFit="1" customWidth="1"/>
    <col min="6404" max="6404" width="17.26953125" style="70" bestFit="1" customWidth="1"/>
    <col min="6405" max="6405" width="18" style="70" bestFit="1" customWidth="1"/>
    <col min="6406" max="6406" width="18.26953125" style="70" bestFit="1" customWidth="1"/>
    <col min="6407" max="6407" width="14.26953125" style="70" bestFit="1" customWidth="1"/>
    <col min="6408" max="6635" width="9.26953125" style="70"/>
    <col min="6636" max="6636" width="6" style="70" customWidth="1"/>
    <col min="6637" max="6637" width="11.26953125" style="70" customWidth="1"/>
    <col min="6638" max="6638" width="12.54296875" style="70" bestFit="1" customWidth="1"/>
    <col min="6639" max="6639" width="56.54296875" style="70" customWidth="1"/>
    <col min="6640" max="6640" width="4.54296875" style="70" customWidth="1"/>
    <col min="6641" max="6641" width="15.7265625" style="70" customWidth="1"/>
    <col min="6642" max="6650" width="16.7265625" style="70" customWidth="1"/>
    <col min="6651" max="6651" width="35.54296875" style="70" bestFit="1" customWidth="1"/>
    <col min="6652" max="6652" width="16.26953125" style="70" customWidth="1"/>
    <col min="6653" max="6653" width="15.453125" style="70" customWidth="1"/>
    <col min="6654" max="6654" width="15.453125" style="70" bestFit="1" customWidth="1"/>
    <col min="6655" max="6655" width="2.7265625" style="70" customWidth="1"/>
    <col min="6656" max="6656" width="9.26953125" style="70"/>
    <col min="6657" max="6657" width="35.453125" style="70" bestFit="1" customWidth="1"/>
    <col min="6658" max="6658" width="18.26953125" style="70" bestFit="1" customWidth="1"/>
    <col min="6659" max="6659" width="26.7265625" style="70" bestFit="1" customWidth="1"/>
    <col min="6660" max="6660" width="17.26953125" style="70" bestFit="1" customWidth="1"/>
    <col min="6661" max="6661" width="18" style="70" bestFit="1" customWidth="1"/>
    <col min="6662" max="6662" width="18.26953125" style="70" bestFit="1" customWidth="1"/>
    <col min="6663" max="6663" width="14.26953125" style="70" bestFit="1" customWidth="1"/>
    <col min="6664" max="6891" width="9.26953125" style="70"/>
    <col min="6892" max="6892" width="6" style="70" customWidth="1"/>
    <col min="6893" max="6893" width="11.26953125" style="70" customWidth="1"/>
    <col min="6894" max="6894" width="12.54296875" style="70" bestFit="1" customWidth="1"/>
    <col min="6895" max="6895" width="56.54296875" style="70" customWidth="1"/>
    <col min="6896" max="6896" width="4.54296875" style="70" customWidth="1"/>
    <col min="6897" max="6897" width="15.7265625" style="70" customWidth="1"/>
    <col min="6898" max="6906" width="16.7265625" style="70" customWidth="1"/>
    <col min="6907" max="6907" width="35.54296875" style="70" bestFit="1" customWidth="1"/>
    <col min="6908" max="6908" width="16.26953125" style="70" customWidth="1"/>
    <col min="6909" max="6909" width="15.453125" style="70" customWidth="1"/>
    <col min="6910" max="6910" width="15.453125" style="70" bestFit="1" customWidth="1"/>
    <col min="6911" max="6911" width="2.7265625" style="70" customWidth="1"/>
    <col min="6912" max="6912" width="9.26953125" style="70"/>
    <col min="6913" max="6913" width="35.453125" style="70" bestFit="1" customWidth="1"/>
    <col min="6914" max="6914" width="18.26953125" style="70" bestFit="1" customWidth="1"/>
    <col min="6915" max="6915" width="26.7265625" style="70" bestFit="1" customWidth="1"/>
    <col min="6916" max="6916" width="17.26953125" style="70" bestFit="1" customWidth="1"/>
    <col min="6917" max="6917" width="18" style="70" bestFit="1" customWidth="1"/>
    <col min="6918" max="6918" width="18.26953125" style="70" bestFit="1" customWidth="1"/>
    <col min="6919" max="6919" width="14.26953125" style="70" bestFit="1" customWidth="1"/>
    <col min="6920" max="7147" width="9.26953125" style="70"/>
    <col min="7148" max="7148" width="6" style="70" customWidth="1"/>
    <col min="7149" max="7149" width="11.26953125" style="70" customWidth="1"/>
    <col min="7150" max="7150" width="12.54296875" style="70" bestFit="1" customWidth="1"/>
    <col min="7151" max="7151" width="56.54296875" style="70" customWidth="1"/>
    <col min="7152" max="7152" width="4.54296875" style="70" customWidth="1"/>
    <col min="7153" max="7153" width="15.7265625" style="70" customWidth="1"/>
    <col min="7154" max="7162" width="16.7265625" style="70" customWidth="1"/>
    <col min="7163" max="7163" width="35.54296875" style="70" bestFit="1" customWidth="1"/>
    <col min="7164" max="7164" width="16.26953125" style="70" customWidth="1"/>
    <col min="7165" max="7165" width="15.453125" style="70" customWidth="1"/>
    <col min="7166" max="7166" width="15.453125" style="70" bestFit="1" customWidth="1"/>
    <col min="7167" max="7167" width="2.7265625" style="70" customWidth="1"/>
    <col min="7168" max="7168" width="9.26953125" style="70"/>
    <col min="7169" max="7169" width="35.453125" style="70" bestFit="1" customWidth="1"/>
    <col min="7170" max="7170" width="18.26953125" style="70" bestFit="1" customWidth="1"/>
    <col min="7171" max="7171" width="26.7265625" style="70" bestFit="1" customWidth="1"/>
    <col min="7172" max="7172" width="17.26953125" style="70" bestFit="1" customWidth="1"/>
    <col min="7173" max="7173" width="18" style="70" bestFit="1" customWidth="1"/>
    <col min="7174" max="7174" width="18.26953125" style="70" bestFit="1" customWidth="1"/>
    <col min="7175" max="7175" width="14.26953125" style="70" bestFit="1" customWidth="1"/>
    <col min="7176" max="7403" width="9.26953125" style="70"/>
    <col min="7404" max="7404" width="6" style="70" customWidth="1"/>
    <col min="7405" max="7405" width="11.26953125" style="70" customWidth="1"/>
    <col min="7406" max="7406" width="12.54296875" style="70" bestFit="1" customWidth="1"/>
    <col min="7407" max="7407" width="56.54296875" style="70" customWidth="1"/>
    <col min="7408" max="7408" width="4.54296875" style="70" customWidth="1"/>
    <col min="7409" max="7409" width="15.7265625" style="70" customWidth="1"/>
    <col min="7410" max="7418" width="16.7265625" style="70" customWidth="1"/>
    <col min="7419" max="7419" width="35.54296875" style="70" bestFit="1" customWidth="1"/>
    <col min="7420" max="7420" width="16.26953125" style="70" customWidth="1"/>
    <col min="7421" max="7421" width="15.453125" style="70" customWidth="1"/>
    <col min="7422" max="7422" width="15.453125" style="70" bestFit="1" customWidth="1"/>
    <col min="7423" max="7423" width="2.7265625" style="70" customWidth="1"/>
    <col min="7424" max="7424" width="9.26953125" style="70"/>
    <col min="7425" max="7425" width="35.453125" style="70" bestFit="1" customWidth="1"/>
    <col min="7426" max="7426" width="18.26953125" style="70" bestFit="1" customWidth="1"/>
    <col min="7427" max="7427" width="26.7265625" style="70" bestFit="1" customWidth="1"/>
    <col min="7428" max="7428" width="17.26953125" style="70" bestFit="1" customWidth="1"/>
    <col min="7429" max="7429" width="18" style="70" bestFit="1" customWidth="1"/>
    <col min="7430" max="7430" width="18.26953125" style="70" bestFit="1" customWidth="1"/>
    <col min="7431" max="7431" width="14.26953125" style="70" bestFit="1" customWidth="1"/>
    <col min="7432" max="7659" width="9.26953125" style="70"/>
    <col min="7660" max="7660" width="6" style="70" customWidth="1"/>
    <col min="7661" max="7661" width="11.26953125" style="70" customWidth="1"/>
    <col min="7662" max="7662" width="12.54296875" style="70" bestFit="1" customWidth="1"/>
    <col min="7663" max="7663" width="56.54296875" style="70" customWidth="1"/>
    <col min="7664" max="7664" width="4.54296875" style="70" customWidth="1"/>
    <col min="7665" max="7665" width="15.7265625" style="70" customWidth="1"/>
    <col min="7666" max="7674" width="16.7265625" style="70" customWidth="1"/>
    <col min="7675" max="7675" width="35.54296875" style="70" bestFit="1" customWidth="1"/>
    <col min="7676" max="7676" width="16.26953125" style="70" customWidth="1"/>
    <col min="7677" max="7677" width="15.453125" style="70" customWidth="1"/>
    <col min="7678" max="7678" width="15.453125" style="70" bestFit="1" customWidth="1"/>
    <col min="7679" max="7679" width="2.7265625" style="70" customWidth="1"/>
    <col min="7680" max="7680" width="9.26953125" style="70"/>
    <col min="7681" max="7681" width="35.453125" style="70" bestFit="1" customWidth="1"/>
    <col min="7682" max="7682" width="18.26953125" style="70" bestFit="1" customWidth="1"/>
    <col min="7683" max="7683" width="26.7265625" style="70" bestFit="1" customWidth="1"/>
    <col min="7684" max="7684" width="17.26953125" style="70" bestFit="1" customWidth="1"/>
    <col min="7685" max="7685" width="18" style="70" bestFit="1" customWidth="1"/>
    <col min="7686" max="7686" width="18.26953125" style="70" bestFit="1" customWidth="1"/>
    <col min="7687" max="7687" width="14.26953125" style="70" bestFit="1" customWidth="1"/>
    <col min="7688" max="7915" width="9.26953125" style="70"/>
    <col min="7916" max="7916" width="6" style="70" customWidth="1"/>
    <col min="7917" max="7917" width="11.26953125" style="70" customWidth="1"/>
    <col min="7918" max="7918" width="12.54296875" style="70" bestFit="1" customWidth="1"/>
    <col min="7919" max="7919" width="56.54296875" style="70" customWidth="1"/>
    <col min="7920" max="7920" width="4.54296875" style="70" customWidth="1"/>
    <col min="7921" max="7921" width="15.7265625" style="70" customWidth="1"/>
    <col min="7922" max="7930" width="16.7265625" style="70" customWidth="1"/>
    <col min="7931" max="7931" width="35.54296875" style="70" bestFit="1" customWidth="1"/>
    <col min="7932" max="7932" width="16.26953125" style="70" customWidth="1"/>
    <col min="7933" max="7933" width="15.453125" style="70" customWidth="1"/>
    <col min="7934" max="7934" width="15.453125" style="70" bestFit="1" customWidth="1"/>
    <col min="7935" max="7935" width="2.7265625" style="70" customWidth="1"/>
    <col min="7936" max="7936" width="9.26953125" style="70"/>
    <col min="7937" max="7937" width="35.453125" style="70" bestFit="1" customWidth="1"/>
    <col min="7938" max="7938" width="18.26953125" style="70" bestFit="1" customWidth="1"/>
    <col min="7939" max="7939" width="26.7265625" style="70" bestFit="1" customWidth="1"/>
    <col min="7940" max="7940" width="17.26953125" style="70" bestFit="1" customWidth="1"/>
    <col min="7941" max="7941" width="18" style="70" bestFit="1" customWidth="1"/>
    <col min="7942" max="7942" width="18.26953125" style="70" bestFit="1" customWidth="1"/>
    <col min="7943" max="7943" width="14.26953125" style="70" bestFit="1" customWidth="1"/>
    <col min="7944" max="8171" width="9.26953125" style="70"/>
    <col min="8172" max="8172" width="6" style="70" customWidth="1"/>
    <col min="8173" max="8173" width="11.26953125" style="70" customWidth="1"/>
    <col min="8174" max="8174" width="12.54296875" style="70" bestFit="1" customWidth="1"/>
    <col min="8175" max="8175" width="56.54296875" style="70" customWidth="1"/>
    <col min="8176" max="8176" width="4.54296875" style="70" customWidth="1"/>
    <col min="8177" max="8177" width="15.7265625" style="70" customWidth="1"/>
    <col min="8178" max="8186" width="16.7265625" style="70" customWidth="1"/>
    <col min="8187" max="8187" width="35.54296875" style="70" bestFit="1" customWidth="1"/>
    <col min="8188" max="8188" width="16.26953125" style="70" customWidth="1"/>
    <col min="8189" max="8189" width="15.453125" style="70" customWidth="1"/>
    <col min="8190" max="8190" width="15.453125" style="70" bestFit="1" customWidth="1"/>
    <col min="8191" max="8191" width="2.7265625" style="70" customWidth="1"/>
    <col min="8192" max="8192" width="9.26953125" style="70"/>
    <col min="8193" max="8193" width="35.453125" style="70" bestFit="1" customWidth="1"/>
    <col min="8194" max="8194" width="18.26953125" style="70" bestFit="1" customWidth="1"/>
    <col min="8195" max="8195" width="26.7265625" style="70" bestFit="1" customWidth="1"/>
    <col min="8196" max="8196" width="17.26953125" style="70" bestFit="1" customWidth="1"/>
    <col min="8197" max="8197" width="18" style="70" bestFit="1" customWidth="1"/>
    <col min="8198" max="8198" width="18.26953125" style="70" bestFit="1" customWidth="1"/>
    <col min="8199" max="8199" width="14.26953125" style="70" bestFit="1" customWidth="1"/>
    <col min="8200" max="8427" width="9.26953125" style="70"/>
    <col min="8428" max="8428" width="6" style="70" customWidth="1"/>
    <col min="8429" max="8429" width="11.26953125" style="70" customWidth="1"/>
    <col min="8430" max="8430" width="12.54296875" style="70" bestFit="1" customWidth="1"/>
    <col min="8431" max="8431" width="56.54296875" style="70" customWidth="1"/>
    <col min="8432" max="8432" width="4.54296875" style="70" customWidth="1"/>
    <col min="8433" max="8433" width="15.7265625" style="70" customWidth="1"/>
    <col min="8434" max="8442" width="16.7265625" style="70" customWidth="1"/>
    <col min="8443" max="8443" width="35.54296875" style="70" bestFit="1" customWidth="1"/>
    <col min="8444" max="8444" width="16.26953125" style="70" customWidth="1"/>
    <col min="8445" max="8445" width="15.453125" style="70" customWidth="1"/>
    <col min="8446" max="8446" width="15.453125" style="70" bestFit="1" customWidth="1"/>
    <col min="8447" max="8447" width="2.7265625" style="70" customWidth="1"/>
    <col min="8448" max="8448" width="9.26953125" style="70"/>
    <col min="8449" max="8449" width="35.453125" style="70" bestFit="1" customWidth="1"/>
    <col min="8450" max="8450" width="18.26953125" style="70" bestFit="1" customWidth="1"/>
    <col min="8451" max="8451" width="26.7265625" style="70" bestFit="1" customWidth="1"/>
    <col min="8452" max="8452" width="17.26953125" style="70" bestFit="1" customWidth="1"/>
    <col min="8453" max="8453" width="18" style="70" bestFit="1" customWidth="1"/>
    <col min="8454" max="8454" width="18.26953125" style="70" bestFit="1" customWidth="1"/>
    <col min="8455" max="8455" width="14.26953125" style="70" bestFit="1" customWidth="1"/>
    <col min="8456" max="8683" width="9.26953125" style="70"/>
    <col min="8684" max="8684" width="6" style="70" customWidth="1"/>
    <col min="8685" max="8685" width="11.26953125" style="70" customWidth="1"/>
    <col min="8686" max="8686" width="12.54296875" style="70" bestFit="1" customWidth="1"/>
    <col min="8687" max="8687" width="56.54296875" style="70" customWidth="1"/>
    <col min="8688" max="8688" width="4.54296875" style="70" customWidth="1"/>
    <col min="8689" max="8689" width="15.7265625" style="70" customWidth="1"/>
    <col min="8690" max="8698" width="16.7265625" style="70" customWidth="1"/>
    <col min="8699" max="8699" width="35.54296875" style="70" bestFit="1" customWidth="1"/>
    <col min="8700" max="8700" width="16.26953125" style="70" customWidth="1"/>
    <col min="8701" max="8701" width="15.453125" style="70" customWidth="1"/>
    <col min="8702" max="8702" width="15.453125" style="70" bestFit="1" customWidth="1"/>
    <col min="8703" max="8703" width="2.7265625" style="70" customWidth="1"/>
    <col min="8704" max="8704" width="9.26953125" style="70"/>
    <col min="8705" max="8705" width="35.453125" style="70" bestFit="1" customWidth="1"/>
    <col min="8706" max="8706" width="18.26953125" style="70" bestFit="1" customWidth="1"/>
    <col min="8707" max="8707" width="26.7265625" style="70" bestFit="1" customWidth="1"/>
    <col min="8708" max="8708" width="17.26953125" style="70" bestFit="1" customWidth="1"/>
    <col min="8709" max="8709" width="18" style="70" bestFit="1" customWidth="1"/>
    <col min="8710" max="8710" width="18.26953125" style="70" bestFit="1" customWidth="1"/>
    <col min="8711" max="8711" width="14.26953125" style="70" bestFit="1" customWidth="1"/>
    <col min="8712" max="8939" width="9.26953125" style="70"/>
    <col min="8940" max="8940" width="6" style="70" customWidth="1"/>
    <col min="8941" max="8941" width="11.26953125" style="70" customWidth="1"/>
    <col min="8942" max="8942" width="12.54296875" style="70" bestFit="1" customWidth="1"/>
    <col min="8943" max="8943" width="56.54296875" style="70" customWidth="1"/>
    <col min="8944" max="8944" width="4.54296875" style="70" customWidth="1"/>
    <col min="8945" max="8945" width="15.7265625" style="70" customWidth="1"/>
    <col min="8946" max="8954" width="16.7265625" style="70" customWidth="1"/>
    <col min="8955" max="8955" width="35.54296875" style="70" bestFit="1" customWidth="1"/>
    <col min="8956" max="8956" width="16.26953125" style="70" customWidth="1"/>
    <col min="8957" max="8957" width="15.453125" style="70" customWidth="1"/>
    <col min="8958" max="8958" width="15.453125" style="70" bestFit="1" customWidth="1"/>
    <col min="8959" max="8959" width="2.7265625" style="70" customWidth="1"/>
    <col min="8960" max="8960" width="9.26953125" style="70"/>
    <col min="8961" max="8961" width="35.453125" style="70" bestFit="1" customWidth="1"/>
    <col min="8962" max="8962" width="18.26953125" style="70" bestFit="1" customWidth="1"/>
    <col min="8963" max="8963" width="26.7265625" style="70" bestFit="1" customWidth="1"/>
    <col min="8964" max="8964" width="17.26953125" style="70" bestFit="1" customWidth="1"/>
    <col min="8965" max="8965" width="18" style="70" bestFit="1" customWidth="1"/>
    <col min="8966" max="8966" width="18.26953125" style="70" bestFit="1" customWidth="1"/>
    <col min="8967" max="8967" width="14.26953125" style="70" bestFit="1" customWidth="1"/>
    <col min="8968" max="9195" width="9.26953125" style="70"/>
    <col min="9196" max="9196" width="6" style="70" customWidth="1"/>
    <col min="9197" max="9197" width="11.26953125" style="70" customWidth="1"/>
    <col min="9198" max="9198" width="12.54296875" style="70" bestFit="1" customWidth="1"/>
    <col min="9199" max="9199" width="56.54296875" style="70" customWidth="1"/>
    <col min="9200" max="9200" width="4.54296875" style="70" customWidth="1"/>
    <col min="9201" max="9201" width="15.7265625" style="70" customWidth="1"/>
    <col min="9202" max="9210" width="16.7265625" style="70" customWidth="1"/>
    <col min="9211" max="9211" width="35.54296875" style="70" bestFit="1" customWidth="1"/>
    <col min="9212" max="9212" width="16.26953125" style="70" customWidth="1"/>
    <col min="9213" max="9213" width="15.453125" style="70" customWidth="1"/>
    <col min="9214" max="9214" width="15.453125" style="70" bestFit="1" customWidth="1"/>
    <col min="9215" max="9215" width="2.7265625" style="70" customWidth="1"/>
    <col min="9216" max="9216" width="9.26953125" style="70"/>
    <col min="9217" max="9217" width="35.453125" style="70" bestFit="1" customWidth="1"/>
    <col min="9218" max="9218" width="18.26953125" style="70" bestFit="1" customWidth="1"/>
    <col min="9219" max="9219" width="26.7265625" style="70" bestFit="1" customWidth="1"/>
    <col min="9220" max="9220" width="17.26953125" style="70" bestFit="1" customWidth="1"/>
    <col min="9221" max="9221" width="18" style="70" bestFit="1" customWidth="1"/>
    <col min="9222" max="9222" width="18.26953125" style="70" bestFit="1" customWidth="1"/>
    <col min="9223" max="9223" width="14.26953125" style="70" bestFit="1" customWidth="1"/>
    <col min="9224" max="9451" width="9.26953125" style="70"/>
    <col min="9452" max="9452" width="6" style="70" customWidth="1"/>
    <col min="9453" max="9453" width="11.26953125" style="70" customWidth="1"/>
    <col min="9454" max="9454" width="12.54296875" style="70" bestFit="1" customWidth="1"/>
    <col min="9455" max="9455" width="56.54296875" style="70" customWidth="1"/>
    <col min="9456" max="9456" width="4.54296875" style="70" customWidth="1"/>
    <col min="9457" max="9457" width="15.7265625" style="70" customWidth="1"/>
    <col min="9458" max="9466" width="16.7265625" style="70" customWidth="1"/>
    <col min="9467" max="9467" width="35.54296875" style="70" bestFit="1" customWidth="1"/>
    <col min="9468" max="9468" width="16.26953125" style="70" customWidth="1"/>
    <col min="9469" max="9469" width="15.453125" style="70" customWidth="1"/>
    <col min="9470" max="9470" width="15.453125" style="70" bestFit="1" customWidth="1"/>
    <col min="9471" max="9471" width="2.7265625" style="70" customWidth="1"/>
    <col min="9472" max="9472" width="9.26953125" style="70"/>
    <col min="9473" max="9473" width="35.453125" style="70" bestFit="1" customWidth="1"/>
    <col min="9474" max="9474" width="18.26953125" style="70" bestFit="1" customWidth="1"/>
    <col min="9475" max="9475" width="26.7265625" style="70" bestFit="1" customWidth="1"/>
    <col min="9476" max="9476" width="17.26953125" style="70" bestFit="1" customWidth="1"/>
    <col min="9477" max="9477" width="18" style="70" bestFit="1" customWidth="1"/>
    <col min="9478" max="9478" width="18.26953125" style="70" bestFit="1" customWidth="1"/>
    <col min="9479" max="9479" width="14.26953125" style="70" bestFit="1" customWidth="1"/>
    <col min="9480" max="9707" width="9.26953125" style="70"/>
    <col min="9708" max="9708" width="6" style="70" customWidth="1"/>
    <col min="9709" max="9709" width="11.26953125" style="70" customWidth="1"/>
    <col min="9710" max="9710" width="12.54296875" style="70" bestFit="1" customWidth="1"/>
    <col min="9711" max="9711" width="56.54296875" style="70" customWidth="1"/>
    <col min="9712" max="9712" width="4.54296875" style="70" customWidth="1"/>
    <col min="9713" max="9713" width="15.7265625" style="70" customWidth="1"/>
    <col min="9714" max="9722" width="16.7265625" style="70" customWidth="1"/>
    <col min="9723" max="9723" width="35.54296875" style="70" bestFit="1" customWidth="1"/>
    <col min="9724" max="9724" width="16.26953125" style="70" customWidth="1"/>
    <col min="9725" max="9725" width="15.453125" style="70" customWidth="1"/>
    <col min="9726" max="9726" width="15.453125" style="70" bestFit="1" customWidth="1"/>
    <col min="9727" max="9727" width="2.7265625" style="70" customWidth="1"/>
    <col min="9728" max="9728" width="9.26953125" style="70"/>
    <col min="9729" max="9729" width="35.453125" style="70" bestFit="1" customWidth="1"/>
    <col min="9730" max="9730" width="18.26953125" style="70" bestFit="1" customWidth="1"/>
    <col min="9731" max="9731" width="26.7265625" style="70" bestFit="1" customWidth="1"/>
    <col min="9732" max="9732" width="17.26953125" style="70" bestFit="1" customWidth="1"/>
    <col min="9733" max="9733" width="18" style="70" bestFit="1" customWidth="1"/>
    <col min="9734" max="9734" width="18.26953125" style="70" bestFit="1" customWidth="1"/>
    <col min="9735" max="9735" width="14.26953125" style="70" bestFit="1" customWidth="1"/>
    <col min="9736" max="9963" width="9.26953125" style="70"/>
    <col min="9964" max="9964" width="6" style="70" customWidth="1"/>
    <col min="9965" max="9965" width="11.26953125" style="70" customWidth="1"/>
    <col min="9966" max="9966" width="12.54296875" style="70" bestFit="1" customWidth="1"/>
    <col min="9967" max="9967" width="56.54296875" style="70" customWidth="1"/>
    <col min="9968" max="9968" width="4.54296875" style="70" customWidth="1"/>
    <col min="9969" max="9969" width="15.7265625" style="70" customWidth="1"/>
    <col min="9970" max="9978" width="16.7265625" style="70" customWidth="1"/>
    <col min="9979" max="9979" width="35.54296875" style="70" bestFit="1" customWidth="1"/>
    <col min="9980" max="9980" width="16.26953125" style="70" customWidth="1"/>
    <col min="9981" max="9981" width="15.453125" style="70" customWidth="1"/>
    <col min="9982" max="9982" width="15.453125" style="70" bestFit="1" customWidth="1"/>
    <col min="9983" max="9983" width="2.7265625" style="70" customWidth="1"/>
    <col min="9984" max="9984" width="9.26953125" style="70"/>
    <col min="9985" max="9985" width="35.453125" style="70" bestFit="1" customWidth="1"/>
    <col min="9986" max="9986" width="18.26953125" style="70" bestFit="1" customWidth="1"/>
    <col min="9987" max="9987" width="26.7265625" style="70" bestFit="1" customWidth="1"/>
    <col min="9988" max="9988" width="17.26953125" style="70" bestFit="1" customWidth="1"/>
    <col min="9989" max="9989" width="18" style="70" bestFit="1" customWidth="1"/>
    <col min="9990" max="9990" width="18.26953125" style="70" bestFit="1" customWidth="1"/>
    <col min="9991" max="9991" width="14.26953125" style="70" bestFit="1" customWidth="1"/>
    <col min="9992" max="10219" width="9.26953125" style="70"/>
    <col min="10220" max="10220" width="6" style="70" customWidth="1"/>
    <col min="10221" max="10221" width="11.26953125" style="70" customWidth="1"/>
    <col min="10222" max="10222" width="12.54296875" style="70" bestFit="1" customWidth="1"/>
    <col min="10223" max="10223" width="56.54296875" style="70" customWidth="1"/>
    <col min="10224" max="10224" width="4.54296875" style="70" customWidth="1"/>
    <col min="10225" max="10225" width="15.7265625" style="70" customWidth="1"/>
    <col min="10226" max="10234" width="16.7265625" style="70" customWidth="1"/>
    <col min="10235" max="10235" width="35.54296875" style="70" bestFit="1" customWidth="1"/>
    <col min="10236" max="10236" width="16.26953125" style="70" customWidth="1"/>
    <col min="10237" max="10237" width="15.453125" style="70" customWidth="1"/>
    <col min="10238" max="10238" width="15.453125" style="70" bestFit="1" customWidth="1"/>
    <col min="10239" max="10239" width="2.7265625" style="70" customWidth="1"/>
    <col min="10240" max="10240" width="9.26953125" style="70"/>
    <col min="10241" max="10241" width="35.453125" style="70" bestFit="1" customWidth="1"/>
    <col min="10242" max="10242" width="18.26953125" style="70" bestFit="1" customWidth="1"/>
    <col min="10243" max="10243" width="26.7265625" style="70" bestFit="1" customWidth="1"/>
    <col min="10244" max="10244" width="17.26953125" style="70" bestFit="1" customWidth="1"/>
    <col min="10245" max="10245" width="18" style="70" bestFit="1" customWidth="1"/>
    <col min="10246" max="10246" width="18.26953125" style="70" bestFit="1" customWidth="1"/>
    <col min="10247" max="10247" width="14.26953125" style="70" bestFit="1" customWidth="1"/>
    <col min="10248" max="10475" width="9.26953125" style="70"/>
    <col min="10476" max="10476" width="6" style="70" customWidth="1"/>
    <col min="10477" max="10477" width="11.26953125" style="70" customWidth="1"/>
    <col min="10478" max="10478" width="12.54296875" style="70" bestFit="1" customWidth="1"/>
    <col min="10479" max="10479" width="56.54296875" style="70" customWidth="1"/>
    <col min="10480" max="10480" width="4.54296875" style="70" customWidth="1"/>
    <col min="10481" max="10481" width="15.7265625" style="70" customWidth="1"/>
    <col min="10482" max="10490" width="16.7265625" style="70" customWidth="1"/>
    <col min="10491" max="10491" width="35.54296875" style="70" bestFit="1" customWidth="1"/>
    <col min="10492" max="10492" width="16.26953125" style="70" customWidth="1"/>
    <col min="10493" max="10493" width="15.453125" style="70" customWidth="1"/>
    <col min="10494" max="10494" width="15.453125" style="70" bestFit="1" customWidth="1"/>
    <col min="10495" max="10495" width="2.7265625" style="70" customWidth="1"/>
    <col min="10496" max="10496" width="9.26953125" style="70"/>
    <col min="10497" max="10497" width="35.453125" style="70" bestFit="1" customWidth="1"/>
    <col min="10498" max="10498" width="18.26953125" style="70" bestFit="1" customWidth="1"/>
    <col min="10499" max="10499" width="26.7265625" style="70" bestFit="1" customWidth="1"/>
    <col min="10500" max="10500" width="17.26953125" style="70" bestFit="1" customWidth="1"/>
    <col min="10501" max="10501" width="18" style="70" bestFit="1" customWidth="1"/>
    <col min="10502" max="10502" width="18.26953125" style="70" bestFit="1" customWidth="1"/>
    <col min="10503" max="10503" width="14.26953125" style="70" bestFit="1" customWidth="1"/>
    <col min="10504" max="10731" width="9.26953125" style="70"/>
    <col min="10732" max="10732" width="6" style="70" customWidth="1"/>
    <col min="10733" max="10733" width="11.26953125" style="70" customWidth="1"/>
    <col min="10734" max="10734" width="12.54296875" style="70" bestFit="1" customWidth="1"/>
    <col min="10735" max="10735" width="56.54296875" style="70" customWidth="1"/>
    <col min="10736" max="10736" width="4.54296875" style="70" customWidth="1"/>
    <col min="10737" max="10737" width="15.7265625" style="70" customWidth="1"/>
    <col min="10738" max="10746" width="16.7265625" style="70" customWidth="1"/>
    <col min="10747" max="10747" width="35.54296875" style="70" bestFit="1" customWidth="1"/>
    <col min="10748" max="10748" width="16.26953125" style="70" customWidth="1"/>
    <col min="10749" max="10749" width="15.453125" style="70" customWidth="1"/>
    <col min="10750" max="10750" width="15.453125" style="70" bestFit="1" customWidth="1"/>
    <col min="10751" max="10751" width="2.7265625" style="70" customWidth="1"/>
    <col min="10752" max="10752" width="9.26953125" style="70"/>
    <col min="10753" max="10753" width="35.453125" style="70" bestFit="1" customWidth="1"/>
    <col min="10754" max="10754" width="18.26953125" style="70" bestFit="1" customWidth="1"/>
    <col min="10755" max="10755" width="26.7265625" style="70" bestFit="1" customWidth="1"/>
    <col min="10756" max="10756" width="17.26953125" style="70" bestFit="1" customWidth="1"/>
    <col min="10757" max="10757" width="18" style="70" bestFit="1" customWidth="1"/>
    <col min="10758" max="10758" width="18.26953125" style="70" bestFit="1" customWidth="1"/>
    <col min="10759" max="10759" width="14.26953125" style="70" bestFit="1" customWidth="1"/>
    <col min="10760" max="10987" width="9.26953125" style="70"/>
    <col min="10988" max="10988" width="6" style="70" customWidth="1"/>
    <col min="10989" max="10989" width="11.26953125" style="70" customWidth="1"/>
    <col min="10990" max="10990" width="12.54296875" style="70" bestFit="1" customWidth="1"/>
    <col min="10991" max="10991" width="56.54296875" style="70" customWidth="1"/>
    <col min="10992" max="10992" width="4.54296875" style="70" customWidth="1"/>
    <col min="10993" max="10993" width="15.7265625" style="70" customWidth="1"/>
    <col min="10994" max="11002" width="16.7265625" style="70" customWidth="1"/>
    <col min="11003" max="11003" width="35.54296875" style="70" bestFit="1" customWidth="1"/>
    <col min="11004" max="11004" width="16.26953125" style="70" customWidth="1"/>
    <col min="11005" max="11005" width="15.453125" style="70" customWidth="1"/>
    <col min="11006" max="11006" width="15.453125" style="70" bestFit="1" customWidth="1"/>
    <col min="11007" max="11007" width="2.7265625" style="70" customWidth="1"/>
    <col min="11008" max="11008" width="9.26953125" style="70"/>
    <col min="11009" max="11009" width="35.453125" style="70" bestFit="1" customWidth="1"/>
    <col min="11010" max="11010" width="18.26953125" style="70" bestFit="1" customWidth="1"/>
    <col min="11011" max="11011" width="26.7265625" style="70" bestFit="1" customWidth="1"/>
    <col min="11012" max="11012" width="17.26953125" style="70" bestFit="1" customWidth="1"/>
    <col min="11013" max="11013" width="18" style="70" bestFit="1" customWidth="1"/>
    <col min="11014" max="11014" width="18.26953125" style="70" bestFit="1" customWidth="1"/>
    <col min="11015" max="11015" width="14.26953125" style="70" bestFit="1" customWidth="1"/>
    <col min="11016" max="11243" width="9.26953125" style="70"/>
    <col min="11244" max="11244" width="6" style="70" customWidth="1"/>
    <col min="11245" max="11245" width="11.26953125" style="70" customWidth="1"/>
    <col min="11246" max="11246" width="12.54296875" style="70" bestFit="1" customWidth="1"/>
    <col min="11247" max="11247" width="56.54296875" style="70" customWidth="1"/>
    <col min="11248" max="11248" width="4.54296875" style="70" customWidth="1"/>
    <col min="11249" max="11249" width="15.7265625" style="70" customWidth="1"/>
    <col min="11250" max="11258" width="16.7265625" style="70" customWidth="1"/>
    <col min="11259" max="11259" width="35.54296875" style="70" bestFit="1" customWidth="1"/>
    <col min="11260" max="11260" width="16.26953125" style="70" customWidth="1"/>
    <col min="11261" max="11261" width="15.453125" style="70" customWidth="1"/>
    <col min="11262" max="11262" width="15.453125" style="70" bestFit="1" customWidth="1"/>
    <col min="11263" max="11263" width="2.7265625" style="70" customWidth="1"/>
    <col min="11264" max="11264" width="9.26953125" style="70"/>
    <col min="11265" max="11265" width="35.453125" style="70" bestFit="1" customWidth="1"/>
    <col min="11266" max="11266" width="18.26953125" style="70" bestFit="1" customWidth="1"/>
    <col min="11267" max="11267" width="26.7265625" style="70" bestFit="1" customWidth="1"/>
    <col min="11268" max="11268" width="17.26953125" style="70" bestFit="1" customWidth="1"/>
    <col min="11269" max="11269" width="18" style="70" bestFit="1" customWidth="1"/>
    <col min="11270" max="11270" width="18.26953125" style="70" bestFit="1" customWidth="1"/>
    <col min="11271" max="11271" width="14.26953125" style="70" bestFit="1" customWidth="1"/>
    <col min="11272" max="11499" width="9.26953125" style="70"/>
    <col min="11500" max="11500" width="6" style="70" customWidth="1"/>
    <col min="11501" max="11501" width="11.26953125" style="70" customWidth="1"/>
    <col min="11502" max="11502" width="12.54296875" style="70" bestFit="1" customWidth="1"/>
    <col min="11503" max="11503" width="56.54296875" style="70" customWidth="1"/>
    <col min="11504" max="11504" width="4.54296875" style="70" customWidth="1"/>
    <col min="11505" max="11505" width="15.7265625" style="70" customWidth="1"/>
    <col min="11506" max="11514" width="16.7265625" style="70" customWidth="1"/>
    <col min="11515" max="11515" width="35.54296875" style="70" bestFit="1" customWidth="1"/>
    <col min="11516" max="11516" width="16.26953125" style="70" customWidth="1"/>
    <col min="11517" max="11517" width="15.453125" style="70" customWidth="1"/>
    <col min="11518" max="11518" width="15.453125" style="70" bestFit="1" customWidth="1"/>
    <col min="11519" max="11519" width="2.7265625" style="70" customWidth="1"/>
    <col min="11520" max="11520" width="9.26953125" style="70"/>
    <col min="11521" max="11521" width="35.453125" style="70" bestFit="1" customWidth="1"/>
    <col min="11522" max="11522" width="18.26953125" style="70" bestFit="1" customWidth="1"/>
    <col min="11523" max="11523" width="26.7265625" style="70" bestFit="1" customWidth="1"/>
    <col min="11524" max="11524" width="17.26953125" style="70" bestFit="1" customWidth="1"/>
    <col min="11525" max="11525" width="18" style="70" bestFit="1" customWidth="1"/>
    <col min="11526" max="11526" width="18.26953125" style="70" bestFit="1" customWidth="1"/>
    <col min="11527" max="11527" width="14.26953125" style="70" bestFit="1" customWidth="1"/>
    <col min="11528" max="11755" width="9.26953125" style="70"/>
    <col min="11756" max="11756" width="6" style="70" customWidth="1"/>
    <col min="11757" max="11757" width="11.26953125" style="70" customWidth="1"/>
    <col min="11758" max="11758" width="12.54296875" style="70" bestFit="1" customWidth="1"/>
    <col min="11759" max="11759" width="56.54296875" style="70" customWidth="1"/>
    <col min="11760" max="11760" width="4.54296875" style="70" customWidth="1"/>
    <col min="11761" max="11761" width="15.7265625" style="70" customWidth="1"/>
    <col min="11762" max="11770" width="16.7265625" style="70" customWidth="1"/>
    <col min="11771" max="11771" width="35.54296875" style="70" bestFit="1" customWidth="1"/>
    <col min="11772" max="11772" width="16.26953125" style="70" customWidth="1"/>
    <col min="11773" max="11773" width="15.453125" style="70" customWidth="1"/>
    <col min="11774" max="11774" width="15.453125" style="70" bestFit="1" customWidth="1"/>
    <col min="11775" max="11775" width="2.7265625" style="70" customWidth="1"/>
    <col min="11776" max="11776" width="9.26953125" style="70"/>
    <col min="11777" max="11777" width="35.453125" style="70" bestFit="1" customWidth="1"/>
    <col min="11778" max="11778" width="18.26953125" style="70" bestFit="1" customWidth="1"/>
    <col min="11779" max="11779" width="26.7265625" style="70" bestFit="1" customWidth="1"/>
    <col min="11780" max="11780" width="17.26953125" style="70" bestFit="1" customWidth="1"/>
    <col min="11781" max="11781" width="18" style="70" bestFit="1" customWidth="1"/>
    <col min="11782" max="11782" width="18.26953125" style="70" bestFit="1" customWidth="1"/>
    <col min="11783" max="11783" width="14.26953125" style="70" bestFit="1" customWidth="1"/>
    <col min="11784" max="12011" width="9.26953125" style="70"/>
    <col min="12012" max="12012" width="6" style="70" customWidth="1"/>
    <col min="12013" max="12013" width="11.26953125" style="70" customWidth="1"/>
    <col min="12014" max="12014" width="12.54296875" style="70" bestFit="1" customWidth="1"/>
    <col min="12015" max="12015" width="56.54296875" style="70" customWidth="1"/>
    <col min="12016" max="12016" width="4.54296875" style="70" customWidth="1"/>
    <col min="12017" max="12017" width="15.7265625" style="70" customWidth="1"/>
    <col min="12018" max="12026" width="16.7265625" style="70" customWidth="1"/>
    <col min="12027" max="12027" width="35.54296875" style="70" bestFit="1" customWidth="1"/>
    <col min="12028" max="12028" width="16.26953125" style="70" customWidth="1"/>
    <col min="12029" max="12029" width="15.453125" style="70" customWidth="1"/>
    <col min="12030" max="12030" width="15.453125" style="70" bestFit="1" customWidth="1"/>
    <col min="12031" max="12031" width="2.7265625" style="70" customWidth="1"/>
    <col min="12032" max="12032" width="9.26953125" style="70"/>
    <col min="12033" max="12033" width="35.453125" style="70" bestFit="1" customWidth="1"/>
    <col min="12034" max="12034" width="18.26953125" style="70" bestFit="1" customWidth="1"/>
    <col min="12035" max="12035" width="26.7265625" style="70" bestFit="1" customWidth="1"/>
    <col min="12036" max="12036" width="17.26953125" style="70" bestFit="1" customWidth="1"/>
    <col min="12037" max="12037" width="18" style="70" bestFit="1" customWidth="1"/>
    <col min="12038" max="12038" width="18.26953125" style="70" bestFit="1" customWidth="1"/>
    <col min="12039" max="12039" width="14.26953125" style="70" bestFit="1" customWidth="1"/>
    <col min="12040" max="12267" width="9.26953125" style="70"/>
    <col min="12268" max="12268" width="6" style="70" customWidth="1"/>
    <col min="12269" max="12269" width="11.26953125" style="70" customWidth="1"/>
    <col min="12270" max="12270" width="12.54296875" style="70" bestFit="1" customWidth="1"/>
    <col min="12271" max="12271" width="56.54296875" style="70" customWidth="1"/>
    <col min="12272" max="12272" width="4.54296875" style="70" customWidth="1"/>
    <col min="12273" max="12273" width="15.7265625" style="70" customWidth="1"/>
    <col min="12274" max="12282" width="16.7265625" style="70" customWidth="1"/>
    <col min="12283" max="12283" width="35.54296875" style="70" bestFit="1" customWidth="1"/>
    <col min="12284" max="12284" width="16.26953125" style="70" customWidth="1"/>
    <col min="12285" max="12285" width="15.453125" style="70" customWidth="1"/>
    <col min="12286" max="12286" width="15.453125" style="70" bestFit="1" customWidth="1"/>
    <col min="12287" max="12287" width="2.7265625" style="70" customWidth="1"/>
    <col min="12288" max="12288" width="9.26953125" style="70"/>
    <col min="12289" max="12289" width="35.453125" style="70" bestFit="1" customWidth="1"/>
    <col min="12290" max="12290" width="18.26953125" style="70" bestFit="1" customWidth="1"/>
    <col min="12291" max="12291" width="26.7265625" style="70" bestFit="1" customWidth="1"/>
    <col min="12292" max="12292" width="17.26953125" style="70" bestFit="1" customWidth="1"/>
    <col min="12293" max="12293" width="18" style="70" bestFit="1" customWidth="1"/>
    <col min="12294" max="12294" width="18.26953125" style="70" bestFit="1" customWidth="1"/>
    <col min="12295" max="12295" width="14.26953125" style="70" bestFit="1" customWidth="1"/>
    <col min="12296" max="12523" width="9.26953125" style="70"/>
    <col min="12524" max="12524" width="6" style="70" customWidth="1"/>
    <col min="12525" max="12525" width="11.26953125" style="70" customWidth="1"/>
    <col min="12526" max="12526" width="12.54296875" style="70" bestFit="1" customWidth="1"/>
    <col min="12527" max="12527" width="56.54296875" style="70" customWidth="1"/>
    <col min="12528" max="12528" width="4.54296875" style="70" customWidth="1"/>
    <col min="12529" max="12529" width="15.7265625" style="70" customWidth="1"/>
    <col min="12530" max="12538" width="16.7265625" style="70" customWidth="1"/>
    <col min="12539" max="12539" width="35.54296875" style="70" bestFit="1" customWidth="1"/>
    <col min="12540" max="12540" width="16.26953125" style="70" customWidth="1"/>
    <col min="12541" max="12541" width="15.453125" style="70" customWidth="1"/>
    <col min="12542" max="12542" width="15.453125" style="70" bestFit="1" customWidth="1"/>
    <col min="12543" max="12543" width="2.7265625" style="70" customWidth="1"/>
    <col min="12544" max="12544" width="9.26953125" style="70"/>
    <col min="12545" max="12545" width="35.453125" style="70" bestFit="1" customWidth="1"/>
    <col min="12546" max="12546" width="18.26953125" style="70" bestFit="1" customWidth="1"/>
    <col min="12547" max="12547" width="26.7265625" style="70" bestFit="1" customWidth="1"/>
    <col min="12548" max="12548" width="17.26953125" style="70" bestFit="1" customWidth="1"/>
    <col min="12549" max="12549" width="18" style="70" bestFit="1" customWidth="1"/>
    <col min="12550" max="12550" width="18.26953125" style="70" bestFit="1" customWidth="1"/>
    <col min="12551" max="12551" width="14.26953125" style="70" bestFit="1" customWidth="1"/>
    <col min="12552" max="12779" width="9.26953125" style="70"/>
    <col min="12780" max="12780" width="6" style="70" customWidth="1"/>
    <col min="12781" max="12781" width="11.26953125" style="70" customWidth="1"/>
    <col min="12782" max="12782" width="12.54296875" style="70" bestFit="1" customWidth="1"/>
    <col min="12783" max="12783" width="56.54296875" style="70" customWidth="1"/>
    <col min="12784" max="12784" width="4.54296875" style="70" customWidth="1"/>
    <col min="12785" max="12785" width="15.7265625" style="70" customWidth="1"/>
    <col min="12786" max="12794" width="16.7265625" style="70" customWidth="1"/>
    <col min="12795" max="12795" width="35.54296875" style="70" bestFit="1" customWidth="1"/>
    <col min="12796" max="12796" width="16.26953125" style="70" customWidth="1"/>
    <col min="12797" max="12797" width="15.453125" style="70" customWidth="1"/>
    <col min="12798" max="12798" width="15.453125" style="70" bestFit="1" customWidth="1"/>
    <col min="12799" max="12799" width="2.7265625" style="70" customWidth="1"/>
    <col min="12800" max="12800" width="9.26953125" style="70"/>
    <col min="12801" max="12801" width="35.453125" style="70" bestFit="1" customWidth="1"/>
    <col min="12802" max="12802" width="18.26953125" style="70" bestFit="1" customWidth="1"/>
    <col min="12803" max="12803" width="26.7265625" style="70" bestFit="1" customWidth="1"/>
    <col min="12804" max="12804" width="17.26953125" style="70" bestFit="1" customWidth="1"/>
    <col min="12805" max="12805" width="18" style="70" bestFit="1" customWidth="1"/>
    <col min="12806" max="12806" width="18.26953125" style="70" bestFit="1" customWidth="1"/>
    <col min="12807" max="12807" width="14.26953125" style="70" bestFit="1" customWidth="1"/>
    <col min="12808" max="13035" width="9.26953125" style="70"/>
    <col min="13036" max="13036" width="6" style="70" customWidth="1"/>
    <col min="13037" max="13037" width="11.26953125" style="70" customWidth="1"/>
    <col min="13038" max="13038" width="12.54296875" style="70" bestFit="1" customWidth="1"/>
    <col min="13039" max="13039" width="56.54296875" style="70" customWidth="1"/>
    <col min="13040" max="13040" width="4.54296875" style="70" customWidth="1"/>
    <col min="13041" max="13041" width="15.7265625" style="70" customWidth="1"/>
    <col min="13042" max="13050" width="16.7265625" style="70" customWidth="1"/>
    <col min="13051" max="13051" width="35.54296875" style="70" bestFit="1" customWidth="1"/>
    <col min="13052" max="13052" width="16.26953125" style="70" customWidth="1"/>
    <col min="13053" max="13053" width="15.453125" style="70" customWidth="1"/>
    <col min="13054" max="13054" width="15.453125" style="70" bestFit="1" customWidth="1"/>
    <col min="13055" max="13055" width="2.7265625" style="70" customWidth="1"/>
    <col min="13056" max="13056" width="9.26953125" style="70"/>
    <col min="13057" max="13057" width="35.453125" style="70" bestFit="1" customWidth="1"/>
    <col min="13058" max="13058" width="18.26953125" style="70" bestFit="1" customWidth="1"/>
    <col min="13059" max="13059" width="26.7265625" style="70" bestFit="1" customWidth="1"/>
    <col min="13060" max="13060" width="17.26953125" style="70" bestFit="1" customWidth="1"/>
    <col min="13061" max="13061" width="18" style="70" bestFit="1" customWidth="1"/>
    <col min="13062" max="13062" width="18.26953125" style="70" bestFit="1" customWidth="1"/>
    <col min="13063" max="13063" width="14.26953125" style="70" bestFit="1" customWidth="1"/>
    <col min="13064" max="13291" width="9.26953125" style="70"/>
    <col min="13292" max="13292" width="6" style="70" customWidth="1"/>
    <col min="13293" max="13293" width="11.26953125" style="70" customWidth="1"/>
    <col min="13294" max="13294" width="12.54296875" style="70" bestFit="1" customWidth="1"/>
    <col min="13295" max="13295" width="56.54296875" style="70" customWidth="1"/>
    <col min="13296" max="13296" width="4.54296875" style="70" customWidth="1"/>
    <col min="13297" max="13297" width="15.7265625" style="70" customWidth="1"/>
    <col min="13298" max="13306" width="16.7265625" style="70" customWidth="1"/>
    <col min="13307" max="13307" width="35.54296875" style="70" bestFit="1" customWidth="1"/>
    <col min="13308" max="13308" width="16.26953125" style="70" customWidth="1"/>
    <col min="13309" max="13309" width="15.453125" style="70" customWidth="1"/>
    <col min="13310" max="13310" width="15.453125" style="70" bestFit="1" customWidth="1"/>
    <col min="13311" max="13311" width="2.7265625" style="70" customWidth="1"/>
    <col min="13312" max="13312" width="9.26953125" style="70"/>
    <col min="13313" max="13313" width="35.453125" style="70" bestFit="1" customWidth="1"/>
    <col min="13314" max="13314" width="18.26953125" style="70" bestFit="1" customWidth="1"/>
    <col min="13315" max="13315" width="26.7265625" style="70" bestFit="1" customWidth="1"/>
    <col min="13316" max="13316" width="17.26953125" style="70" bestFit="1" customWidth="1"/>
    <col min="13317" max="13317" width="18" style="70" bestFit="1" customWidth="1"/>
    <col min="13318" max="13318" width="18.26953125" style="70" bestFit="1" customWidth="1"/>
    <col min="13319" max="13319" width="14.26953125" style="70" bestFit="1" customWidth="1"/>
    <col min="13320" max="13547" width="9.26953125" style="70"/>
    <col min="13548" max="13548" width="6" style="70" customWidth="1"/>
    <col min="13549" max="13549" width="11.26953125" style="70" customWidth="1"/>
    <col min="13550" max="13550" width="12.54296875" style="70" bestFit="1" customWidth="1"/>
    <col min="13551" max="13551" width="56.54296875" style="70" customWidth="1"/>
    <col min="13552" max="13552" width="4.54296875" style="70" customWidth="1"/>
    <col min="13553" max="13553" width="15.7265625" style="70" customWidth="1"/>
    <col min="13554" max="13562" width="16.7265625" style="70" customWidth="1"/>
    <col min="13563" max="13563" width="35.54296875" style="70" bestFit="1" customWidth="1"/>
    <col min="13564" max="13564" width="16.26953125" style="70" customWidth="1"/>
    <col min="13565" max="13565" width="15.453125" style="70" customWidth="1"/>
    <col min="13566" max="13566" width="15.453125" style="70" bestFit="1" customWidth="1"/>
    <col min="13567" max="13567" width="2.7265625" style="70" customWidth="1"/>
    <col min="13568" max="13568" width="9.26953125" style="70"/>
    <col min="13569" max="13569" width="35.453125" style="70" bestFit="1" customWidth="1"/>
    <col min="13570" max="13570" width="18.26953125" style="70" bestFit="1" customWidth="1"/>
    <col min="13571" max="13571" width="26.7265625" style="70" bestFit="1" customWidth="1"/>
    <col min="13572" max="13572" width="17.26953125" style="70" bestFit="1" customWidth="1"/>
    <col min="13573" max="13573" width="18" style="70" bestFit="1" customWidth="1"/>
    <col min="13574" max="13574" width="18.26953125" style="70" bestFit="1" customWidth="1"/>
    <col min="13575" max="13575" width="14.26953125" style="70" bestFit="1" customWidth="1"/>
    <col min="13576" max="13803" width="9.26953125" style="70"/>
    <col min="13804" max="13804" width="6" style="70" customWidth="1"/>
    <col min="13805" max="13805" width="11.26953125" style="70" customWidth="1"/>
    <col min="13806" max="13806" width="12.54296875" style="70" bestFit="1" customWidth="1"/>
    <col min="13807" max="13807" width="56.54296875" style="70" customWidth="1"/>
    <col min="13808" max="13808" width="4.54296875" style="70" customWidth="1"/>
    <col min="13809" max="13809" width="15.7265625" style="70" customWidth="1"/>
    <col min="13810" max="13818" width="16.7265625" style="70" customWidth="1"/>
    <col min="13819" max="13819" width="35.54296875" style="70" bestFit="1" customWidth="1"/>
    <col min="13820" max="13820" width="16.26953125" style="70" customWidth="1"/>
    <col min="13821" max="13821" width="15.453125" style="70" customWidth="1"/>
    <col min="13822" max="13822" width="15.453125" style="70" bestFit="1" customWidth="1"/>
    <col min="13823" max="13823" width="2.7265625" style="70" customWidth="1"/>
    <col min="13824" max="13824" width="9.26953125" style="70"/>
    <col min="13825" max="13825" width="35.453125" style="70" bestFit="1" customWidth="1"/>
    <col min="13826" max="13826" width="18.26953125" style="70" bestFit="1" customWidth="1"/>
    <col min="13827" max="13827" width="26.7265625" style="70" bestFit="1" customWidth="1"/>
    <col min="13828" max="13828" width="17.26953125" style="70" bestFit="1" customWidth="1"/>
    <col min="13829" max="13829" width="18" style="70" bestFit="1" customWidth="1"/>
    <col min="13830" max="13830" width="18.26953125" style="70" bestFit="1" customWidth="1"/>
    <col min="13831" max="13831" width="14.26953125" style="70" bestFit="1" customWidth="1"/>
    <col min="13832" max="14059" width="9.26953125" style="70"/>
    <col min="14060" max="14060" width="6" style="70" customWidth="1"/>
    <col min="14061" max="14061" width="11.26953125" style="70" customWidth="1"/>
    <col min="14062" max="14062" width="12.54296875" style="70" bestFit="1" customWidth="1"/>
    <col min="14063" max="14063" width="56.54296875" style="70" customWidth="1"/>
    <col min="14064" max="14064" width="4.54296875" style="70" customWidth="1"/>
    <col min="14065" max="14065" width="15.7265625" style="70" customWidth="1"/>
    <col min="14066" max="14074" width="16.7265625" style="70" customWidth="1"/>
    <col min="14075" max="14075" width="35.54296875" style="70" bestFit="1" customWidth="1"/>
    <col min="14076" max="14076" width="16.26953125" style="70" customWidth="1"/>
    <col min="14077" max="14077" width="15.453125" style="70" customWidth="1"/>
    <col min="14078" max="14078" width="15.453125" style="70" bestFit="1" customWidth="1"/>
    <col min="14079" max="14079" width="2.7265625" style="70" customWidth="1"/>
    <col min="14080" max="14080" width="9.26953125" style="70"/>
    <col min="14081" max="14081" width="35.453125" style="70" bestFit="1" customWidth="1"/>
    <col min="14082" max="14082" width="18.26953125" style="70" bestFit="1" customWidth="1"/>
    <col min="14083" max="14083" width="26.7265625" style="70" bestFit="1" customWidth="1"/>
    <col min="14084" max="14084" width="17.26953125" style="70" bestFit="1" customWidth="1"/>
    <col min="14085" max="14085" width="18" style="70" bestFit="1" customWidth="1"/>
    <col min="14086" max="14086" width="18.26953125" style="70" bestFit="1" customWidth="1"/>
    <col min="14087" max="14087" width="14.26953125" style="70" bestFit="1" customWidth="1"/>
    <col min="14088" max="14315" width="9.26953125" style="70"/>
    <col min="14316" max="14316" width="6" style="70" customWidth="1"/>
    <col min="14317" max="14317" width="11.26953125" style="70" customWidth="1"/>
    <col min="14318" max="14318" width="12.54296875" style="70" bestFit="1" customWidth="1"/>
    <col min="14319" max="14319" width="56.54296875" style="70" customWidth="1"/>
    <col min="14320" max="14320" width="4.54296875" style="70" customWidth="1"/>
    <col min="14321" max="14321" width="15.7265625" style="70" customWidth="1"/>
    <col min="14322" max="14330" width="16.7265625" style="70" customWidth="1"/>
    <col min="14331" max="14331" width="35.54296875" style="70" bestFit="1" customWidth="1"/>
    <col min="14332" max="14332" width="16.26953125" style="70" customWidth="1"/>
    <col min="14333" max="14333" width="15.453125" style="70" customWidth="1"/>
    <col min="14334" max="14334" width="15.453125" style="70" bestFit="1" customWidth="1"/>
    <col min="14335" max="14335" width="2.7265625" style="70" customWidth="1"/>
    <col min="14336" max="14336" width="9.26953125" style="70"/>
    <col min="14337" max="14337" width="35.453125" style="70" bestFit="1" customWidth="1"/>
    <col min="14338" max="14338" width="18.26953125" style="70" bestFit="1" customWidth="1"/>
    <col min="14339" max="14339" width="26.7265625" style="70" bestFit="1" customWidth="1"/>
    <col min="14340" max="14340" width="17.26953125" style="70" bestFit="1" customWidth="1"/>
    <col min="14341" max="14341" width="18" style="70" bestFit="1" customWidth="1"/>
    <col min="14342" max="14342" width="18.26953125" style="70" bestFit="1" customWidth="1"/>
    <col min="14343" max="14343" width="14.26953125" style="70" bestFit="1" customWidth="1"/>
    <col min="14344" max="14571" width="9.26953125" style="70"/>
    <col min="14572" max="14572" width="6" style="70" customWidth="1"/>
    <col min="14573" max="14573" width="11.26953125" style="70" customWidth="1"/>
    <col min="14574" max="14574" width="12.54296875" style="70" bestFit="1" customWidth="1"/>
    <col min="14575" max="14575" width="56.54296875" style="70" customWidth="1"/>
    <col min="14576" max="14576" width="4.54296875" style="70" customWidth="1"/>
    <col min="14577" max="14577" width="15.7265625" style="70" customWidth="1"/>
    <col min="14578" max="14586" width="16.7265625" style="70" customWidth="1"/>
    <col min="14587" max="14587" width="35.54296875" style="70" bestFit="1" customWidth="1"/>
    <col min="14588" max="14588" width="16.26953125" style="70" customWidth="1"/>
    <col min="14589" max="14589" width="15.453125" style="70" customWidth="1"/>
    <col min="14590" max="14590" width="15.453125" style="70" bestFit="1" customWidth="1"/>
    <col min="14591" max="14591" width="2.7265625" style="70" customWidth="1"/>
    <col min="14592" max="14592" width="9.26953125" style="70"/>
    <col min="14593" max="14593" width="35.453125" style="70" bestFit="1" customWidth="1"/>
    <col min="14594" max="14594" width="18.26953125" style="70" bestFit="1" customWidth="1"/>
    <col min="14595" max="14595" width="26.7265625" style="70" bestFit="1" customWidth="1"/>
    <col min="14596" max="14596" width="17.26953125" style="70" bestFit="1" customWidth="1"/>
    <col min="14597" max="14597" width="18" style="70" bestFit="1" customWidth="1"/>
    <col min="14598" max="14598" width="18.26953125" style="70" bestFit="1" customWidth="1"/>
    <col min="14599" max="14599" width="14.26953125" style="70" bestFit="1" customWidth="1"/>
    <col min="14600" max="14827" width="9.26953125" style="70"/>
    <col min="14828" max="14828" width="6" style="70" customWidth="1"/>
    <col min="14829" max="14829" width="11.26953125" style="70" customWidth="1"/>
    <col min="14830" max="14830" width="12.54296875" style="70" bestFit="1" customWidth="1"/>
    <col min="14831" max="14831" width="56.54296875" style="70" customWidth="1"/>
    <col min="14832" max="14832" width="4.54296875" style="70" customWidth="1"/>
    <col min="14833" max="14833" width="15.7265625" style="70" customWidth="1"/>
    <col min="14834" max="14842" width="16.7265625" style="70" customWidth="1"/>
    <col min="14843" max="14843" width="35.54296875" style="70" bestFit="1" customWidth="1"/>
    <col min="14844" max="14844" width="16.26953125" style="70" customWidth="1"/>
    <col min="14845" max="14845" width="15.453125" style="70" customWidth="1"/>
    <col min="14846" max="14846" width="15.453125" style="70" bestFit="1" customWidth="1"/>
    <col min="14847" max="14847" width="2.7265625" style="70" customWidth="1"/>
    <col min="14848" max="14848" width="9.26953125" style="70"/>
    <col min="14849" max="14849" width="35.453125" style="70" bestFit="1" customWidth="1"/>
    <col min="14850" max="14850" width="18.26953125" style="70" bestFit="1" customWidth="1"/>
    <col min="14851" max="14851" width="26.7265625" style="70" bestFit="1" customWidth="1"/>
    <col min="14852" max="14852" width="17.26953125" style="70" bestFit="1" customWidth="1"/>
    <col min="14853" max="14853" width="18" style="70" bestFit="1" customWidth="1"/>
    <col min="14854" max="14854" width="18.26953125" style="70" bestFit="1" customWidth="1"/>
    <col min="14855" max="14855" width="14.26953125" style="70" bestFit="1" customWidth="1"/>
    <col min="14856" max="15083" width="9.26953125" style="70"/>
    <col min="15084" max="15084" width="6" style="70" customWidth="1"/>
    <col min="15085" max="15085" width="11.26953125" style="70" customWidth="1"/>
    <col min="15086" max="15086" width="12.54296875" style="70" bestFit="1" customWidth="1"/>
    <col min="15087" max="15087" width="56.54296875" style="70" customWidth="1"/>
    <col min="15088" max="15088" width="4.54296875" style="70" customWidth="1"/>
    <col min="15089" max="15089" width="15.7265625" style="70" customWidth="1"/>
    <col min="15090" max="15098" width="16.7265625" style="70" customWidth="1"/>
    <col min="15099" max="15099" width="35.54296875" style="70" bestFit="1" customWidth="1"/>
    <col min="15100" max="15100" width="16.26953125" style="70" customWidth="1"/>
    <col min="15101" max="15101" width="15.453125" style="70" customWidth="1"/>
    <col min="15102" max="15102" width="15.453125" style="70" bestFit="1" customWidth="1"/>
    <col min="15103" max="15103" width="2.7265625" style="70" customWidth="1"/>
    <col min="15104" max="15104" width="9.26953125" style="70"/>
    <col min="15105" max="15105" width="35.453125" style="70" bestFit="1" customWidth="1"/>
    <col min="15106" max="15106" width="18.26953125" style="70" bestFit="1" customWidth="1"/>
    <col min="15107" max="15107" width="26.7265625" style="70" bestFit="1" customWidth="1"/>
    <col min="15108" max="15108" width="17.26953125" style="70" bestFit="1" customWidth="1"/>
    <col min="15109" max="15109" width="18" style="70" bestFit="1" customWidth="1"/>
    <col min="15110" max="15110" width="18.26953125" style="70" bestFit="1" customWidth="1"/>
    <col min="15111" max="15111" width="14.26953125" style="70" bestFit="1" customWidth="1"/>
    <col min="15112" max="15339" width="9.26953125" style="70"/>
    <col min="15340" max="15340" width="6" style="70" customWidth="1"/>
    <col min="15341" max="15341" width="11.26953125" style="70" customWidth="1"/>
    <col min="15342" max="15342" width="12.54296875" style="70" bestFit="1" customWidth="1"/>
    <col min="15343" max="15343" width="56.54296875" style="70" customWidth="1"/>
    <col min="15344" max="15344" width="4.54296875" style="70" customWidth="1"/>
    <col min="15345" max="15345" width="15.7265625" style="70" customWidth="1"/>
    <col min="15346" max="15354" width="16.7265625" style="70" customWidth="1"/>
    <col min="15355" max="15355" width="35.54296875" style="70" bestFit="1" customWidth="1"/>
    <col min="15356" max="15356" width="16.26953125" style="70" customWidth="1"/>
    <col min="15357" max="15357" width="15.453125" style="70" customWidth="1"/>
    <col min="15358" max="15358" width="15.453125" style="70" bestFit="1" customWidth="1"/>
    <col min="15359" max="15359" width="2.7265625" style="70" customWidth="1"/>
    <col min="15360" max="15360" width="9.26953125" style="70"/>
    <col min="15361" max="15361" width="35.453125" style="70" bestFit="1" customWidth="1"/>
    <col min="15362" max="15362" width="18.26953125" style="70" bestFit="1" customWidth="1"/>
    <col min="15363" max="15363" width="26.7265625" style="70" bestFit="1" customWidth="1"/>
    <col min="15364" max="15364" width="17.26953125" style="70" bestFit="1" customWidth="1"/>
    <col min="15365" max="15365" width="18" style="70" bestFit="1" customWidth="1"/>
    <col min="15366" max="15366" width="18.26953125" style="70" bestFit="1" customWidth="1"/>
    <col min="15367" max="15367" width="14.26953125" style="70" bestFit="1" customWidth="1"/>
    <col min="15368" max="15595" width="9.26953125" style="70"/>
    <col min="15596" max="15596" width="6" style="70" customWidth="1"/>
    <col min="15597" max="15597" width="11.26953125" style="70" customWidth="1"/>
    <col min="15598" max="15598" width="12.54296875" style="70" bestFit="1" customWidth="1"/>
    <col min="15599" max="15599" width="56.54296875" style="70" customWidth="1"/>
    <col min="15600" max="15600" width="4.54296875" style="70" customWidth="1"/>
    <col min="15601" max="15601" width="15.7265625" style="70" customWidth="1"/>
    <col min="15602" max="15610" width="16.7265625" style="70" customWidth="1"/>
    <col min="15611" max="15611" width="35.54296875" style="70" bestFit="1" customWidth="1"/>
    <col min="15612" max="15612" width="16.26953125" style="70" customWidth="1"/>
    <col min="15613" max="15613" width="15.453125" style="70" customWidth="1"/>
    <col min="15614" max="15614" width="15.453125" style="70" bestFit="1" customWidth="1"/>
    <col min="15615" max="15615" width="2.7265625" style="70" customWidth="1"/>
    <col min="15616" max="15616" width="9.26953125" style="70"/>
    <col min="15617" max="15617" width="35.453125" style="70" bestFit="1" customWidth="1"/>
    <col min="15618" max="15618" width="18.26953125" style="70" bestFit="1" customWidth="1"/>
    <col min="15619" max="15619" width="26.7265625" style="70" bestFit="1" customWidth="1"/>
    <col min="15620" max="15620" width="17.26953125" style="70" bestFit="1" customWidth="1"/>
    <col min="15621" max="15621" width="18" style="70" bestFit="1" customWidth="1"/>
    <col min="15622" max="15622" width="18.26953125" style="70" bestFit="1" customWidth="1"/>
    <col min="15623" max="15623" width="14.26953125" style="70" bestFit="1" customWidth="1"/>
    <col min="15624" max="15851" width="9.26953125" style="70"/>
    <col min="15852" max="15852" width="6" style="70" customWidth="1"/>
    <col min="15853" max="15853" width="11.26953125" style="70" customWidth="1"/>
    <col min="15854" max="15854" width="12.54296875" style="70" bestFit="1" customWidth="1"/>
    <col min="15855" max="15855" width="56.54296875" style="70" customWidth="1"/>
    <col min="15856" max="15856" width="4.54296875" style="70" customWidth="1"/>
    <col min="15857" max="15857" width="15.7265625" style="70" customWidth="1"/>
    <col min="15858" max="15866" width="16.7265625" style="70" customWidth="1"/>
    <col min="15867" max="15867" width="35.54296875" style="70" bestFit="1" customWidth="1"/>
    <col min="15868" max="15868" width="16.26953125" style="70" customWidth="1"/>
    <col min="15869" max="15869" width="15.453125" style="70" customWidth="1"/>
    <col min="15870" max="15870" width="15.453125" style="70" bestFit="1" customWidth="1"/>
    <col min="15871" max="15871" width="2.7265625" style="70" customWidth="1"/>
    <col min="15872" max="15872" width="9.26953125" style="70"/>
    <col min="15873" max="15873" width="35.453125" style="70" bestFit="1" customWidth="1"/>
    <col min="15874" max="15874" width="18.26953125" style="70" bestFit="1" customWidth="1"/>
    <col min="15875" max="15875" width="26.7265625" style="70" bestFit="1" customWidth="1"/>
    <col min="15876" max="15876" width="17.26953125" style="70" bestFit="1" customWidth="1"/>
    <col min="15877" max="15877" width="18" style="70" bestFit="1" customWidth="1"/>
    <col min="15878" max="15878" width="18.26953125" style="70" bestFit="1" customWidth="1"/>
    <col min="15879" max="15879" width="14.26953125" style="70" bestFit="1" customWidth="1"/>
    <col min="15880" max="16107" width="9.26953125" style="70"/>
    <col min="16108" max="16108" width="6" style="70" customWidth="1"/>
    <col min="16109" max="16109" width="11.26953125" style="70" customWidth="1"/>
    <col min="16110" max="16110" width="12.54296875" style="70" bestFit="1" customWidth="1"/>
    <col min="16111" max="16111" width="56.54296875" style="70" customWidth="1"/>
    <col min="16112" max="16112" width="4.54296875" style="70" customWidth="1"/>
    <col min="16113" max="16113" width="15.7265625" style="70" customWidth="1"/>
    <col min="16114" max="16122" width="16.7265625" style="70" customWidth="1"/>
    <col min="16123" max="16123" width="35.54296875" style="70" bestFit="1" customWidth="1"/>
    <col min="16124" max="16124" width="16.26953125" style="70" customWidth="1"/>
    <col min="16125" max="16125" width="15.453125" style="70" customWidth="1"/>
    <col min="16126" max="16126" width="15.453125" style="70" bestFit="1" customWidth="1"/>
    <col min="16127" max="16127" width="2.7265625" style="70" customWidth="1"/>
    <col min="16128" max="16128" width="9.26953125" style="70"/>
    <col min="16129" max="16129" width="35.453125" style="70" bestFit="1" customWidth="1"/>
    <col min="16130" max="16130" width="18.26953125" style="70" bestFit="1" customWidth="1"/>
    <col min="16131" max="16131" width="26.7265625" style="70" bestFit="1" customWidth="1"/>
    <col min="16132" max="16132" width="17.26953125" style="70" bestFit="1" customWidth="1"/>
    <col min="16133" max="16133" width="18" style="70" bestFit="1" customWidth="1"/>
    <col min="16134" max="16134" width="18.26953125" style="70" bestFit="1" customWidth="1"/>
    <col min="16135" max="16135" width="14.26953125" style="70" bestFit="1" customWidth="1"/>
    <col min="16136" max="16365" width="9.26953125" style="70"/>
    <col min="16366" max="16384" width="9.26953125" style="70" customWidth="1"/>
  </cols>
  <sheetData>
    <row r="1" spans="1:9" ht="13" x14ac:dyDescent="0.3">
      <c r="A1" s="384">
        <f>'Cover Page'!A21:H21</f>
        <v>0</v>
      </c>
      <c r="B1" s="384"/>
      <c r="C1" s="384"/>
      <c r="D1" s="384"/>
      <c r="E1" s="384"/>
      <c r="F1" s="384"/>
      <c r="G1" s="384"/>
      <c r="H1" s="384"/>
      <c r="I1" s="384"/>
    </row>
    <row r="2" spans="1:9" ht="13" x14ac:dyDescent="0.3">
      <c r="A2" s="383" t="str">
        <f>'Cover Page'!A15:H15</f>
        <v>Interim Rate Adjustment Application</v>
      </c>
      <c r="B2" s="383"/>
      <c r="C2" s="383"/>
      <c r="D2" s="383"/>
      <c r="E2" s="383"/>
      <c r="F2" s="383"/>
      <c r="G2" s="383"/>
      <c r="H2" s="383"/>
      <c r="I2" s="383"/>
    </row>
    <row r="3" spans="1:9" ht="13" x14ac:dyDescent="0.3">
      <c r="A3" s="383" t="str">
        <f>'Cover Page'!A33:J33</f>
        <v xml:space="preserve"> Month Period Ending December 31, </v>
      </c>
      <c r="B3" s="383"/>
      <c r="C3" s="383"/>
      <c r="D3" s="383"/>
      <c r="E3" s="383"/>
      <c r="F3" s="383"/>
      <c r="G3" s="383"/>
      <c r="H3" s="383"/>
      <c r="I3" s="383"/>
    </row>
    <row r="4" spans="1:9" ht="13" x14ac:dyDescent="0.3">
      <c r="A4" s="383" t="s">
        <v>407</v>
      </c>
      <c r="B4" s="383"/>
      <c r="C4" s="383"/>
      <c r="D4" s="383"/>
      <c r="E4" s="383"/>
      <c r="F4" s="383"/>
      <c r="G4" s="383"/>
      <c r="H4" s="383"/>
      <c r="I4" s="383"/>
    </row>
    <row r="5" spans="1:9" ht="13" x14ac:dyDescent="0.3">
      <c r="A5" s="126"/>
      <c r="B5" s="126"/>
      <c r="C5" s="126"/>
      <c r="D5" s="126"/>
      <c r="E5" s="126"/>
      <c r="F5" s="126"/>
      <c r="G5" s="126"/>
      <c r="H5" s="126"/>
      <c r="I5" s="126"/>
    </row>
    <row r="6" spans="1:9" ht="13" x14ac:dyDescent="0.3">
      <c r="A6" s="71"/>
      <c r="B6" s="71"/>
      <c r="C6" s="71"/>
      <c r="D6" s="71"/>
      <c r="E6" s="68"/>
      <c r="F6" s="71"/>
      <c r="G6" s="71"/>
      <c r="H6" s="71"/>
      <c r="I6" s="71"/>
    </row>
    <row r="7" spans="1:9" ht="53.25" customHeight="1" x14ac:dyDescent="0.3">
      <c r="A7" s="74" t="s">
        <v>59</v>
      </c>
      <c r="B7" s="74" t="s">
        <v>60</v>
      </c>
      <c r="C7" s="75" t="s">
        <v>209</v>
      </c>
      <c r="D7" s="75" t="s">
        <v>12</v>
      </c>
      <c r="E7" s="75" t="str">
        <f>"Gross Plant "&amp; 'IRA-5 IRA Summary'!C7</f>
        <v>Gross Plant Per GUD No.  As of //</v>
      </c>
      <c r="F7" s="75" t="str">
        <f>"Depreciation Rate per GUD No. " &amp; 'IRA-1 General Info'!B62</f>
        <v xml:space="preserve">Depreciation Rate per GUD No. </v>
      </c>
      <c r="G7" s="75" t="s">
        <v>11</v>
      </c>
      <c r="H7" s="75" t="s">
        <v>8</v>
      </c>
      <c r="I7" s="75" t="s">
        <v>80</v>
      </c>
    </row>
    <row r="8" spans="1:9" s="81" customFormat="1" x14ac:dyDescent="0.25">
      <c r="A8" s="89" t="s">
        <v>1</v>
      </c>
      <c r="B8" s="78" t="s">
        <v>2</v>
      </c>
      <c r="C8" s="78" t="s">
        <v>3</v>
      </c>
      <c r="D8" s="78" t="s">
        <v>4</v>
      </c>
      <c r="E8" s="78" t="s">
        <v>5</v>
      </c>
      <c r="F8" s="78" t="s">
        <v>6</v>
      </c>
      <c r="G8" s="78" t="s">
        <v>7</v>
      </c>
      <c r="H8" s="78" t="s">
        <v>61</v>
      </c>
      <c r="I8" s="78" t="s">
        <v>62</v>
      </c>
    </row>
    <row r="9" spans="1:9" s="81" customFormat="1" x14ac:dyDescent="0.25">
      <c r="A9" s="89"/>
      <c r="B9" s="78"/>
      <c r="C9" s="78"/>
      <c r="D9" s="267"/>
      <c r="E9" s="78"/>
      <c r="F9" s="78"/>
      <c r="G9" s="78"/>
      <c r="H9" s="78"/>
      <c r="I9" s="169" t="s">
        <v>339</v>
      </c>
    </row>
    <row r="10" spans="1:9" x14ac:dyDescent="0.25">
      <c r="E10" s="70"/>
      <c r="G10" s="81"/>
      <c r="I10" s="81"/>
    </row>
    <row r="11" spans="1:9" ht="13" x14ac:dyDescent="0.3">
      <c r="A11" s="89">
        <v>11</v>
      </c>
      <c r="C11" s="72" t="s">
        <v>65</v>
      </c>
      <c r="D11" s="72"/>
      <c r="E11" s="70"/>
      <c r="G11" s="81"/>
      <c r="I11" s="81"/>
    </row>
    <row r="12" spans="1:9" ht="13" x14ac:dyDescent="0.3">
      <c r="A12" s="89">
        <v>12</v>
      </c>
      <c r="B12" s="80">
        <v>301</v>
      </c>
      <c r="C12" s="87" t="s">
        <v>182</v>
      </c>
      <c r="D12" s="126"/>
      <c r="E12" s="232">
        <v>0</v>
      </c>
      <c r="F12" s="249">
        <v>0</v>
      </c>
      <c r="G12" s="234">
        <f>E12*F12</f>
        <v>0</v>
      </c>
      <c r="H12" s="233">
        <v>0</v>
      </c>
      <c r="I12" s="234">
        <f>E12-H12</f>
        <v>0</v>
      </c>
    </row>
    <row r="13" spans="1:9" ht="13" x14ac:dyDescent="0.3">
      <c r="A13" s="89">
        <v>13</v>
      </c>
      <c r="B13" s="80">
        <v>302</v>
      </c>
      <c r="C13" s="87" t="s">
        <v>183</v>
      </c>
      <c r="D13" s="126"/>
      <c r="E13" s="307">
        <v>0</v>
      </c>
      <c r="F13" s="249">
        <v>0</v>
      </c>
      <c r="G13" s="258">
        <f>E13*F13</f>
        <v>0</v>
      </c>
      <c r="H13" s="309">
        <v>0</v>
      </c>
      <c r="I13" s="258">
        <f>E13-H13</f>
        <v>0</v>
      </c>
    </row>
    <row r="14" spans="1:9" x14ac:dyDescent="0.25">
      <c r="A14" s="89">
        <v>14</v>
      </c>
      <c r="B14" s="80">
        <v>303</v>
      </c>
      <c r="C14" s="82" t="s">
        <v>186</v>
      </c>
      <c r="D14" s="82"/>
      <c r="E14" s="308">
        <v>0</v>
      </c>
      <c r="F14" s="250">
        <v>0</v>
      </c>
      <c r="G14" s="259">
        <f>E14*F14</f>
        <v>0</v>
      </c>
      <c r="H14" s="308">
        <v>0</v>
      </c>
      <c r="I14" s="259">
        <f>E14-H14</f>
        <v>0</v>
      </c>
    </row>
    <row r="15" spans="1:9" ht="13" x14ac:dyDescent="0.3">
      <c r="A15" s="89">
        <v>15</v>
      </c>
      <c r="B15" s="80"/>
      <c r="C15" s="126" t="s">
        <v>67</v>
      </c>
      <c r="D15" s="82"/>
      <c r="E15" s="319">
        <f>SUM(E12:E14)</f>
        <v>0</v>
      </c>
      <c r="F15" s="30"/>
      <c r="G15" s="319">
        <f t="shared" ref="G15:I15" si="0">SUM(G12:G14)</f>
        <v>0</v>
      </c>
      <c r="H15" s="319">
        <f t="shared" si="0"/>
        <v>0</v>
      </c>
      <c r="I15" s="319">
        <f t="shared" si="0"/>
        <v>0</v>
      </c>
    </row>
    <row r="16" spans="1:9" x14ac:dyDescent="0.25">
      <c r="A16" s="89">
        <v>16</v>
      </c>
      <c r="B16" s="80"/>
      <c r="C16" s="82"/>
      <c r="D16" s="82"/>
      <c r="E16" s="316"/>
      <c r="F16" s="30"/>
      <c r="G16" s="30"/>
      <c r="H16" s="30"/>
      <c r="I16" s="316"/>
    </row>
    <row r="17" spans="1:9" ht="13" x14ac:dyDescent="0.3">
      <c r="A17" s="89">
        <v>17</v>
      </c>
      <c r="B17" s="80"/>
      <c r="C17" s="72" t="s">
        <v>70</v>
      </c>
      <c r="D17" s="72"/>
      <c r="E17" s="86"/>
      <c r="F17" s="86"/>
      <c r="G17" s="86"/>
      <c r="H17" s="86"/>
      <c r="I17" s="86"/>
    </row>
    <row r="18" spans="1:9" x14ac:dyDescent="0.25">
      <c r="A18" s="89">
        <v>18</v>
      </c>
      <c r="B18" s="80" t="s">
        <v>71</v>
      </c>
      <c r="C18" s="82" t="s">
        <v>184</v>
      </c>
      <c r="D18" s="82"/>
      <c r="E18" s="317">
        <v>0</v>
      </c>
      <c r="F18" s="250">
        <v>0</v>
      </c>
      <c r="G18" s="316">
        <f t="shared" ref="G18:G24" si="1">E18*F18</f>
        <v>0</v>
      </c>
      <c r="H18" s="317">
        <v>0</v>
      </c>
      <c r="I18" s="316">
        <f t="shared" ref="I18:I24" si="2">E18-H18</f>
        <v>0</v>
      </c>
    </row>
    <row r="19" spans="1:9" x14ac:dyDescent="0.25">
      <c r="A19" s="89">
        <v>19</v>
      </c>
      <c r="B19" s="80">
        <v>366</v>
      </c>
      <c r="C19" s="82" t="s">
        <v>68</v>
      </c>
      <c r="D19" s="82"/>
      <c r="E19" s="312">
        <v>0</v>
      </c>
      <c r="F19" s="250">
        <v>0</v>
      </c>
      <c r="G19" s="99">
        <f t="shared" si="1"/>
        <v>0</v>
      </c>
      <c r="H19" s="312">
        <v>0</v>
      </c>
      <c r="I19" s="99">
        <f t="shared" si="2"/>
        <v>0</v>
      </c>
    </row>
    <row r="20" spans="1:9" x14ac:dyDescent="0.25">
      <c r="A20" s="89">
        <v>20</v>
      </c>
      <c r="B20" s="80">
        <v>367</v>
      </c>
      <c r="C20" s="82" t="s">
        <v>72</v>
      </c>
      <c r="D20" s="82"/>
      <c r="E20" s="312">
        <v>0</v>
      </c>
      <c r="F20" s="250">
        <v>0</v>
      </c>
      <c r="G20" s="99">
        <f t="shared" si="1"/>
        <v>0</v>
      </c>
      <c r="H20" s="312">
        <v>0</v>
      </c>
      <c r="I20" s="99">
        <f t="shared" si="2"/>
        <v>0</v>
      </c>
    </row>
    <row r="21" spans="1:9" x14ac:dyDescent="0.25">
      <c r="A21" s="89">
        <v>21</v>
      </c>
      <c r="B21" s="80">
        <v>368</v>
      </c>
      <c r="C21" s="82" t="s">
        <v>69</v>
      </c>
      <c r="D21" s="82"/>
      <c r="E21" s="314">
        <v>0</v>
      </c>
      <c r="F21" s="253">
        <v>0</v>
      </c>
      <c r="G21" s="313">
        <f t="shared" si="1"/>
        <v>0</v>
      </c>
      <c r="H21" s="314">
        <v>0</v>
      </c>
      <c r="I21" s="99">
        <f t="shared" si="2"/>
        <v>0</v>
      </c>
    </row>
    <row r="22" spans="1:9" x14ac:dyDescent="0.25">
      <c r="A22" s="89">
        <v>22</v>
      </c>
      <c r="B22" s="80">
        <v>369</v>
      </c>
      <c r="C22" s="82" t="s">
        <v>75</v>
      </c>
      <c r="D22" s="82"/>
      <c r="E22" s="314">
        <v>0</v>
      </c>
      <c r="F22" s="253">
        <v>0</v>
      </c>
      <c r="G22" s="313">
        <f t="shared" si="1"/>
        <v>0</v>
      </c>
      <c r="H22" s="314">
        <v>0</v>
      </c>
      <c r="I22" s="99">
        <f t="shared" si="2"/>
        <v>0</v>
      </c>
    </row>
    <row r="23" spans="1:9" x14ac:dyDescent="0.25">
      <c r="A23" s="89">
        <v>23</v>
      </c>
      <c r="B23" s="80">
        <v>370</v>
      </c>
      <c r="C23" s="82" t="s">
        <v>73</v>
      </c>
      <c r="D23" s="82"/>
      <c r="E23" s="314">
        <v>0</v>
      </c>
      <c r="F23" s="253">
        <v>0</v>
      </c>
      <c r="G23" s="313">
        <f t="shared" si="1"/>
        <v>0</v>
      </c>
      <c r="H23" s="314">
        <v>0</v>
      </c>
      <c r="I23" s="99">
        <f t="shared" si="2"/>
        <v>0</v>
      </c>
    </row>
    <row r="24" spans="1:9" x14ac:dyDescent="0.25">
      <c r="A24" s="89">
        <v>24</v>
      </c>
      <c r="B24" s="80">
        <v>371</v>
      </c>
      <c r="C24" s="82" t="s">
        <v>66</v>
      </c>
      <c r="D24" s="82"/>
      <c r="E24" s="314">
        <v>0</v>
      </c>
      <c r="F24" s="253">
        <v>0</v>
      </c>
      <c r="G24" s="313">
        <f t="shared" si="1"/>
        <v>0</v>
      </c>
      <c r="H24" s="314">
        <v>0</v>
      </c>
      <c r="I24" s="99">
        <f t="shared" si="2"/>
        <v>0</v>
      </c>
    </row>
    <row r="25" spans="1:9" ht="13" x14ac:dyDescent="0.3">
      <c r="A25" s="89">
        <v>25</v>
      </c>
      <c r="B25" s="80"/>
      <c r="C25" s="72" t="s">
        <v>67</v>
      </c>
      <c r="D25" s="72"/>
      <c r="E25" s="319">
        <f>SUM(E18:E24)</f>
        <v>0</v>
      </c>
      <c r="F25" s="114"/>
      <c r="G25" s="319">
        <f>SUM(G18:G24)</f>
        <v>0</v>
      </c>
      <c r="H25" s="319">
        <f>SUM(H18:H24)</f>
        <v>0</v>
      </c>
      <c r="I25" s="319">
        <f>SUM(I18:I24)</f>
        <v>0</v>
      </c>
    </row>
    <row r="26" spans="1:9" x14ac:dyDescent="0.25">
      <c r="A26" s="89">
        <v>26</v>
      </c>
      <c r="E26" s="88"/>
      <c r="F26" s="254"/>
      <c r="G26" s="88"/>
      <c r="H26" s="88"/>
      <c r="I26" s="88"/>
    </row>
    <row r="27" spans="1:9" ht="13" x14ac:dyDescent="0.3">
      <c r="A27" s="89">
        <v>27</v>
      </c>
      <c r="B27" s="81"/>
      <c r="C27" s="69" t="s">
        <v>74</v>
      </c>
      <c r="E27" s="88"/>
      <c r="F27" s="254"/>
      <c r="G27" s="88"/>
      <c r="H27" s="88"/>
      <c r="I27" s="88"/>
    </row>
    <row r="28" spans="1:9" x14ac:dyDescent="0.25">
      <c r="A28" s="89">
        <v>28</v>
      </c>
      <c r="B28" s="89">
        <v>374</v>
      </c>
      <c r="C28" s="90" t="s">
        <v>185</v>
      </c>
      <c r="E28" s="320">
        <v>0</v>
      </c>
      <c r="F28" s="249">
        <v>0</v>
      </c>
      <c r="G28" s="240">
        <f t="shared" ref="G28:G39" si="3">E28*F28</f>
        <v>0</v>
      </c>
      <c r="H28" s="320">
        <v>0</v>
      </c>
      <c r="I28" s="316">
        <f>E28-H28</f>
        <v>0</v>
      </c>
    </row>
    <row r="29" spans="1:9" x14ac:dyDescent="0.25">
      <c r="A29" s="89">
        <v>29</v>
      </c>
      <c r="B29" s="89">
        <v>375</v>
      </c>
      <c r="C29" s="90" t="s">
        <v>68</v>
      </c>
      <c r="E29" s="323">
        <v>0</v>
      </c>
      <c r="F29" s="255">
        <v>0</v>
      </c>
      <c r="G29" s="101">
        <f t="shared" si="3"/>
        <v>0</v>
      </c>
      <c r="H29" s="323">
        <v>0</v>
      </c>
      <c r="I29" s="99">
        <f>E29-H29</f>
        <v>0</v>
      </c>
    </row>
    <row r="30" spans="1:9" x14ac:dyDescent="0.25">
      <c r="A30" s="89">
        <v>30</v>
      </c>
      <c r="B30" s="89">
        <v>376</v>
      </c>
      <c r="C30" s="90" t="s">
        <v>72</v>
      </c>
      <c r="E30" s="323">
        <v>0</v>
      </c>
      <c r="F30" s="255">
        <v>0</v>
      </c>
      <c r="G30" s="101">
        <f t="shared" si="3"/>
        <v>0</v>
      </c>
      <c r="H30" s="323">
        <v>0</v>
      </c>
      <c r="I30" s="99">
        <f t="shared" ref="I30:I38" si="4">E30-H30</f>
        <v>0</v>
      </c>
    </row>
    <row r="31" spans="1:9" x14ac:dyDescent="0.25">
      <c r="A31" s="89">
        <v>31</v>
      </c>
      <c r="B31" s="89">
        <v>377</v>
      </c>
      <c r="C31" s="90" t="s">
        <v>69</v>
      </c>
      <c r="E31" s="323">
        <v>0</v>
      </c>
      <c r="F31" s="255">
        <v>0</v>
      </c>
      <c r="G31" s="101">
        <f t="shared" si="3"/>
        <v>0</v>
      </c>
      <c r="H31" s="323">
        <v>0</v>
      </c>
      <c r="I31" s="99">
        <f t="shared" si="4"/>
        <v>0</v>
      </c>
    </row>
    <row r="32" spans="1:9" x14ac:dyDescent="0.25">
      <c r="A32" s="89">
        <v>32</v>
      </c>
      <c r="B32" s="89">
        <v>378</v>
      </c>
      <c r="C32" s="90" t="s">
        <v>187</v>
      </c>
      <c r="E32" s="323">
        <v>0</v>
      </c>
      <c r="F32" s="255">
        <v>0</v>
      </c>
      <c r="G32" s="101">
        <f t="shared" si="3"/>
        <v>0</v>
      </c>
      <c r="H32" s="323">
        <v>0</v>
      </c>
      <c r="I32" s="99">
        <f t="shared" si="4"/>
        <v>0</v>
      </c>
    </row>
    <row r="33" spans="1:9" x14ac:dyDescent="0.25">
      <c r="A33" s="89">
        <v>33</v>
      </c>
      <c r="B33" s="89">
        <v>379</v>
      </c>
      <c r="C33" s="90" t="s">
        <v>188</v>
      </c>
      <c r="E33" s="323">
        <v>0</v>
      </c>
      <c r="F33" s="255">
        <v>0</v>
      </c>
      <c r="G33" s="101">
        <f t="shared" si="3"/>
        <v>0</v>
      </c>
      <c r="H33" s="323">
        <v>0</v>
      </c>
      <c r="I33" s="99">
        <f t="shared" si="4"/>
        <v>0</v>
      </c>
    </row>
    <row r="34" spans="1:9" x14ac:dyDescent="0.25">
      <c r="A34" s="89">
        <v>34</v>
      </c>
      <c r="B34" s="89">
        <v>380</v>
      </c>
      <c r="C34" s="90" t="s">
        <v>76</v>
      </c>
      <c r="E34" s="323">
        <v>0</v>
      </c>
      <c r="F34" s="255">
        <v>0</v>
      </c>
      <c r="G34" s="101">
        <f t="shared" si="3"/>
        <v>0</v>
      </c>
      <c r="H34" s="323">
        <v>0</v>
      </c>
      <c r="I34" s="99">
        <f t="shared" si="4"/>
        <v>0</v>
      </c>
    </row>
    <row r="35" spans="1:9" x14ac:dyDescent="0.25">
      <c r="A35" s="89">
        <v>35</v>
      </c>
      <c r="B35" s="89">
        <v>381</v>
      </c>
      <c r="C35" s="90" t="s">
        <v>125</v>
      </c>
      <c r="E35" s="323">
        <v>0</v>
      </c>
      <c r="F35" s="255">
        <v>0</v>
      </c>
      <c r="G35" s="101">
        <f t="shared" si="3"/>
        <v>0</v>
      </c>
      <c r="H35" s="323">
        <v>0</v>
      </c>
      <c r="I35" s="99">
        <f t="shared" si="4"/>
        <v>0</v>
      </c>
    </row>
    <row r="36" spans="1:9" x14ac:dyDescent="0.25">
      <c r="A36" s="89">
        <v>36</v>
      </c>
      <c r="B36" s="170">
        <v>382</v>
      </c>
      <c r="C36" s="90" t="s">
        <v>126</v>
      </c>
      <c r="E36" s="323">
        <v>0</v>
      </c>
      <c r="F36" s="255">
        <v>0</v>
      </c>
      <c r="G36" s="101">
        <f t="shared" si="3"/>
        <v>0</v>
      </c>
      <c r="H36" s="323">
        <v>0</v>
      </c>
      <c r="I36" s="99">
        <f t="shared" si="4"/>
        <v>0</v>
      </c>
    </row>
    <row r="37" spans="1:9" x14ac:dyDescent="0.25">
      <c r="A37" s="89">
        <v>37</v>
      </c>
      <c r="B37" s="89">
        <v>383</v>
      </c>
      <c r="C37" s="90" t="s">
        <v>127</v>
      </c>
      <c r="E37" s="323">
        <v>0</v>
      </c>
      <c r="F37" s="255">
        <v>0</v>
      </c>
      <c r="G37" s="101">
        <f t="shared" si="3"/>
        <v>0</v>
      </c>
      <c r="H37" s="323">
        <v>0</v>
      </c>
      <c r="I37" s="99">
        <f t="shared" si="4"/>
        <v>0</v>
      </c>
    </row>
    <row r="38" spans="1:9" x14ac:dyDescent="0.25">
      <c r="A38" s="89">
        <v>38</v>
      </c>
      <c r="B38" s="89">
        <v>385</v>
      </c>
      <c r="C38" s="90" t="s">
        <v>189</v>
      </c>
      <c r="E38" s="323">
        <v>0</v>
      </c>
      <c r="F38" s="255">
        <v>0</v>
      </c>
      <c r="G38" s="101">
        <f t="shared" si="3"/>
        <v>0</v>
      </c>
      <c r="H38" s="323">
        <v>0</v>
      </c>
      <c r="I38" s="99">
        <f t="shared" si="4"/>
        <v>0</v>
      </c>
    </row>
    <row r="39" spans="1:9" x14ac:dyDescent="0.25">
      <c r="A39" s="89">
        <v>39</v>
      </c>
      <c r="B39" s="89" t="s">
        <v>77</v>
      </c>
      <c r="C39" s="90" t="s">
        <v>190</v>
      </c>
      <c r="E39" s="323">
        <v>0</v>
      </c>
      <c r="F39" s="255">
        <v>0</v>
      </c>
      <c r="G39" s="101">
        <f t="shared" si="3"/>
        <v>0</v>
      </c>
      <c r="H39" s="323">
        <v>0</v>
      </c>
      <c r="I39" s="99">
        <f>E39-H39</f>
        <v>0</v>
      </c>
    </row>
    <row r="40" spans="1:9" ht="13" x14ac:dyDescent="0.3">
      <c r="A40" s="89">
        <v>40</v>
      </c>
      <c r="C40" s="72" t="s">
        <v>67</v>
      </c>
      <c r="E40" s="319">
        <f>SUM(E28:E39)</f>
        <v>0</v>
      </c>
      <c r="F40" s="238"/>
      <c r="G40" s="319">
        <f>SUM(G28:G39)</f>
        <v>0</v>
      </c>
      <c r="H40" s="319">
        <f>SUM(H28:H39)</f>
        <v>0</v>
      </c>
      <c r="I40" s="319">
        <f>SUM(I28:I39)</f>
        <v>0</v>
      </c>
    </row>
    <row r="41" spans="1:9" x14ac:dyDescent="0.25">
      <c r="A41" s="89">
        <v>41</v>
      </c>
      <c r="E41" s="88"/>
      <c r="F41" s="236"/>
      <c r="G41" s="88"/>
      <c r="H41" s="88"/>
      <c r="I41" s="88"/>
    </row>
    <row r="42" spans="1:9" ht="13" x14ac:dyDescent="0.3">
      <c r="A42" s="89">
        <v>42</v>
      </c>
      <c r="C42" s="72" t="s">
        <v>78</v>
      </c>
      <c r="D42" s="72"/>
      <c r="E42" s="88"/>
      <c r="F42" s="236"/>
      <c r="G42" s="88"/>
      <c r="H42" s="88"/>
      <c r="I42" s="88"/>
    </row>
    <row r="43" spans="1:9" x14ac:dyDescent="0.25">
      <c r="A43" s="89">
        <v>43</v>
      </c>
      <c r="B43" s="80">
        <v>389</v>
      </c>
      <c r="C43" s="82" t="s">
        <v>185</v>
      </c>
      <c r="D43" s="82"/>
      <c r="E43" s="321">
        <v>0</v>
      </c>
      <c r="F43" s="253">
        <v>0</v>
      </c>
      <c r="G43" s="324">
        <f t="shared" ref="G43:G53" si="5">E43*F43</f>
        <v>0</v>
      </c>
      <c r="H43" s="321">
        <v>0</v>
      </c>
      <c r="I43" s="316">
        <f>E43-H43</f>
        <v>0</v>
      </c>
    </row>
    <row r="44" spans="1:9" x14ac:dyDescent="0.25">
      <c r="A44" s="89">
        <v>44</v>
      </c>
      <c r="B44" s="80">
        <v>390</v>
      </c>
      <c r="C44" s="82" t="s">
        <v>68</v>
      </c>
      <c r="D44" s="82"/>
      <c r="E44" s="314">
        <v>0</v>
      </c>
      <c r="F44" s="253">
        <v>0</v>
      </c>
      <c r="G44" s="313">
        <f t="shared" si="5"/>
        <v>0</v>
      </c>
      <c r="H44" s="314">
        <v>0</v>
      </c>
      <c r="I44" s="101">
        <f>E44-H44</f>
        <v>0</v>
      </c>
    </row>
    <row r="45" spans="1:9" x14ac:dyDescent="0.25">
      <c r="A45" s="89">
        <v>45</v>
      </c>
      <c r="B45" s="80">
        <v>391</v>
      </c>
      <c r="C45" s="82" t="s">
        <v>191</v>
      </c>
      <c r="D45" s="82"/>
      <c r="E45" s="314">
        <v>0</v>
      </c>
      <c r="F45" s="253">
        <v>0</v>
      </c>
      <c r="G45" s="313">
        <f t="shared" si="5"/>
        <v>0</v>
      </c>
      <c r="H45" s="314">
        <v>0</v>
      </c>
      <c r="I45" s="101">
        <f>E45-H45</f>
        <v>0</v>
      </c>
    </row>
    <row r="46" spans="1:9" x14ac:dyDescent="0.25">
      <c r="A46" s="89">
        <v>46</v>
      </c>
      <c r="B46" s="80">
        <v>392</v>
      </c>
      <c r="C46" s="82" t="s">
        <v>79</v>
      </c>
      <c r="D46" s="82"/>
      <c r="E46" s="314">
        <v>0</v>
      </c>
      <c r="F46" s="253">
        <v>0</v>
      </c>
      <c r="G46" s="313">
        <f t="shared" si="5"/>
        <v>0</v>
      </c>
      <c r="H46" s="314">
        <v>0</v>
      </c>
      <c r="I46" s="101">
        <f t="shared" ref="I46:I52" si="6">E46-H46</f>
        <v>0</v>
      </c>
    </row>
    <row r="47" spans="1:9" x14ac:dyDescent="0.25">
      <c r="A47" s="89">
        <v>47</v>
      </c>
      <c r="B47" s="80">
        <v>393</v>
      </c>
      <c r="C47" s="82" t="s">
        <v>192</v>
      </c>
      <c r="D47" s="82"/>
      <c r="E47" s="323">
        <v>0</v>
      </c>
      <c r="F47" s="255">
        <v>0</v>
      </c>
      <c r="G47" s="101">
        <f t="shared" si="5"/>
        <v>0</v>
      </c>
      <c r="H47" s="323">
        <v>0</v>
      </c>
      <c r="I47" s="101">
        <f t="shared" si="6"/>
        <v>0</v>
      </c>
    </row>
    <row r="48" spans="1:9" x14ac:dyDescent="0.25">
      <c r="A48" s="89">
        <v>48</v>
      </c>
      <c r="B48" s="80">
        <v>394</v>
      </c>
      <c r="C48" s="82" t="s">
        <v>193</v>
      </c>
      <c r="D48" s="82"/>
      <c r="E48" s="323">
        <v>0</v>
      </c>
      <c r="F48" s="255">
        <v>0</v>
      </c>
      <c r="G48" s="101">
        <f t="shared" si="5"/>
        <v>0</v>
      </c>
      <c r="H48" s="323">
        <v>0</v>
      </c>
      <c r="I48" s="101">
        <f t="shared" si="6"/>
        <v>0</v>
      </c>
    </row>
    <row r="49" spans="1:9" x14ac:dyDescent="0.25">
      <c r="A49" s="89">
        <v>49</v>
      </c>
      <c r="B49" s="80">
        <v>395</v>
      </c>
      <c r="C49" s="82" t="s">
        <v>194</v>
      </c>
      <c r="D49" s="82"/>
      <c r="E49" s="323">
        <v>0</v>
      </c>
      <c r="F49" s="255">
        <v>0</v>
      </c>
      <c r="G49" s="101">
        <f t="shared" si="5"/>
        <v>0</v>
      </c>
      <c r="H49" s="323">
        <v>0</v>
      </c>
      <c r="I49" s="101">
        <f t="shared" si="6"/>
        <v>0</v>
      </c>
    </row>
    <row r="50" spans="1:9" x14ac:dyDescent="0.25">
      <c r="A50" s="89">
        <v>50</v>
      </c>
      <c r="B50" s="80">
        <v>396</v>
      </c>
      <c r="C50" s="82" t="s">
        <v>195</v>
      </c>
      <c r="D50" s="82"/>
      <c r="E50" s="323">
        <v>0</v>
      </c>
      <c r="F50" s="255">
        <v>0</v>
      </c>
      <c r="G50" s="101">
        <f t="shared" si="5"/>
        <v>0</v>
      </c>
      <c r="H50" s="323">
        <v>0</v>
      </c>
      <c r="I50" s="101">
        <f t="shared" si="6"/>
        <v>0</v>
      </c>
    </row>
    <row r="51" spans="1:9" x14ac:dyDescent="0.25">
      <c r="A51" s="89">
        <v>51</v>
      </c>
      <c r="B51" s="80">
        <v>397</v>
      </c>
      <c r="C51" s="82" t="s">
        <v>73</v>
      </c>
      <c r="D51" s="82"/>
      <c r="E51" s="323">
        <v>0</v>
      </c>
      <c r="F51" s="255">
        <v>0</v>
      </c>
      <c r="G51" s="101">
        <f t="shared" si="5"/>
        <v>0</v>
      </c>
      <c r="H51" s="323">
        <v>0</v>
      </c>
      <c r="I51" s="101">
        <f t="shared" si="6"/>
        <v>0</v>
      </c>
    </row>
    <row r="52" spans="1:9" x14ac:dyDescent="0.25">
      <c r="A52" s="89">
        <v>52</v>
      </c>
      <c r="B52" s="80">
        <v>398</v>
      </c>
      <c r="C52" s="82" t="s">
        <v>196</v>
      </c>
      <c r="D52" s="82"/>
      <c r="E52" s="323">
        <v>0</v>
      </c>
      <c r="F52" s="255">
        <v>0</v>
      </c>
      <c r="G52" s="101">
        <f t="shared" si="5"/>
        <v>0</v>
      </c>
      <c r="H52" s="323">
        <v>0</v>
      </c>
      <c r="I52" s="101">
        <f t="shared" si="6"/>
        <v>0</v>
      </c>
    </row>
    <row r="53" spans="1:9" x14ac:dyDescent="0.25">
      <c r="A53" s="89">
        <v>53</v>
      </c>
      <c r="B53" s="80">
        <v>399</v>
      </c>
      <c r="C53" s="82" t="s">
        <v>197</v>
      </c>
      <c r="D53" s="82"/>
      <c r="E53" s="323">
        <v>0</v>
      </c>
      <c r="F53" s="255">
        <v>0</v>
      </c>
      <c r="G53" s="101">
        <f t="shared" si="5"/>
        <v>0</v>
      </c>
      <c r="H53" s="323">
        <v>0</v>
      </c>
      <c r="I53" s="101">
        <f>E53-H53</f>
        <v>0</v>
      </c>
    </row>
    <row r="54" spans="1:9" ht="13" x14ac:dyDescent="0.3">
      <c r="A54" s="89">
        <v>54</v>
      </c>
      <c r="C54" s="72" t="s">
        <v>67</v>
      </c>
      <c r="D54" s="72"/>
      <c r="E54" s="319">
        <f>SUM(E43:E53)</f>
        <v>0</v>
      </c>
      <c r="F54" s="114"/>
      <c r="G54" s="319">
        <f>SUM(G43:G53)</f>
        <v>0</v>
      </c>
      <c r="H54" s="319">
        <f>SUM(H43:H53)</f>
        <v>0</v>
      </c>
      <c r="I54" s="319">
        <f>SUM(I43:I53)</f>
        <v>0</v>
      </c>
    </row>
    <row r="55" spans="1:9" x14ac:dyDescent="0.25">
      <c r="A55" s="89">
        <v>55</v>
      </c>
      <c r="C55" s="82"/>
      <c r="D55" s="82"/>
      <c r="E55" s="97"/>
      <c r="F55" s="239"/>
      <c r="G55" s="98"/>
      <c r="H55" s="97"/>
      <c r="I55" s="98"/>
    </row>
    <row r="56" spans="1:9" ht="13.5" thickBot="1" x14ac:dyDescent="0.35">
      <c r="A56" s="89">
        <v>56</v>
      </c>
      <c r="C56" s="72" t="s">
        <v>81</v>
      </c>
      <c r="D56" s="72"/>
      <c r="E56" s="322">
        <f t="shared" ref="E56" si="7">+E15+E25+E54+E40</f>
        <v>0</v>
      </c>
      <c r="F56" s="238"/>
      <c r="G56" s="322">
        <f>+G15+G25+G54+G40</f>
        <v>0</v>
      </c>
      <c r="H56" s="322">
        <f t="shared" ref="H56:I56" si="8">+H15+H25+H54+H40</f>
        <v>0</v>
      </c>
      <c r="I56" s="322">
        <f t="shared" si="8"/>
        <v>0</v>
      </c>
    </row>
    <row r="57" spans="1:9" ht="13" thickTop="1" x14ac:dyDescent="0.25">
      <c r="A57" s="89">
        <v>57</v>
      </c>
      <c r="C57" s="82" t="s">
        <v>198</v>
      </c>
      <c r="D57" s="231"/>
      <c r="E57" s="100"/>
      <c r="F57" s="287"/>
      <c r="G57" s="101">
        <f>E57*F57</f>
        <v>0</v>
      </c>
      <c r="H57" s="360">
        <v>0</v>
      </c>
      <c r="I57" s="101">
        <f>E57-H57</f>
        <v>0</v>
      </c>
    </row>
    <row r="58" spans="1:9" ht="13.5" thickBot="1" x14ac:dyDescent="0.35">
      <c r="A58" s="89">
        <v>58</v>
      </c>
      <c r="C58" s="72" t="s">
        <v>82</v>
      </c>
      <c r="D58" s="72"/>
      <c r="E58" s="322">
        <f>E56+E57</f>
        <v>0</v>
      </c>
      <c r="F58" s="361"/>
      <c r="G58" s="322">
        <f t="shared" ref="G58:I58" si="9">G56+G57</f>
        <v>0</v>
      </c>
      <c r="H58" s="322">
        <f t="shared" si="9"/>
        <v>0</v>
      </c>
      <c r="I58" s="322">
        <f t="shared" si="9"/>
        <v>0</v>
      </c>
    </row>
    <row r="59" spans="1:9" ht="13" thickTop="1" x14ac:dyDescent="0.25">
      <c r="A59" s="89"/>
      <c r="F59" s="237"/>
      <c r="G59" s="81"/>
    </row>
    <row r="60" spans="1:9" x14ac:dyDescent="0.25">
      <c r="A60" s="89"/>
      <c r="F60" s="237"/>
      <c r="G60" s="81"/>
    </row>
    <row r="61" spans="1:9" x14ac:dyDescent="0.25">
      <c r="A61" s="89"/>
      <c r="B61" s="81"/>
      <c r="C61" s="81"/>
      <c r="F61" s="237"/>
      <c r="G61" s="81"/>
    </row>
    <row r="62" spans="1:9" x14ac:dyDescent="0.25">
      <c r="A62" s="89"/>
      <c r="F62" s="237"/>
      <c r="G62" s="81"/>
    </row>
    <row r="63" spans="1:9" x14ac:dyDescent="0.25">
      <c r="A63" s="89"/>
      <c r="F63" s="237"/>
      <c r="G63" s="81"/>
    </row>
    <row r="64" spans="1:9" x14ac:dyDescent="0.25">
      <c r="A64" s="89"/>
      <c r="F64" s="237"/>
      <c r="G64" s="81"/>
    </row>
    <row r="65" spans="3:7" x14ac:dyDescent="0.25">
      <c r="F65" s="237"/>
      <c r="G65" s="81"/>
    </row>
    <row r="66" spans="3:7" x14ac:dyDescent="0.25">
      <c r="F66" s="237"/>
      <c r="G66" s="81"/>
    </row>
    <row r="67" spans="3:7" x14ac:dyDescent="0.25">
      <c r="F67" s="237"/>
      <c r="G67" s="81"/>
    </row>
    <row r="68" spans="3:7" ht="13" x14ac:dyDescent="0.3">
      <c r="C68" s="138"/>
      <c r="F68" s="237"/>
      <c r="G68" s="81"/>
    </row>
    <row r="69" spans="3:7" x14ac:dyDescent="0.25">
      <c r="F69" s="237"/>
      <c r="G69" s="81"/>
    </row>
    <row r="70" spans="3:7" x14ac:dyDescent="0.25">
      <c r="F70" s="237"/>
      <c r="G70" s="81"/>
    </row>
    <row r="71" spans="3:7" x14ac:dyDescent="0.25">
      <c r="F71" s="237"/>
      <c r="G71" s="81"/>
    </row>
    <row r="72" spans="3:7" x14ac:dyDescent="0.25">
      <c r="F72" s="237"/>
      <c r="G72" s="81"/>
    </row>
    <row r="73" spans="3:7" x14ac:dyDescent="0.25">
      <c r="F73" s="237"/>
      <c r="G73" s="81"/>
    </row>
    <row r="74" spans="3:7" x14ac:dyDescent="0.25">
      <c r="F74" s="237"/>
      <c r="G74" s="81"/>
    </row>
    <row r="75" spans="3:7" x14ac:dyDescent="0.25">
      <c r="F75" s="237"/>
      <c r="G75" s="81"/>
    </row>
    <row r="76" spans="3:7" x14ac:dyDescent="0.25">
      <c r="G76" s="81"/>
    </row>
    <row r="77" spans="3:7" x14ac:dyDescent="0.25">
      <c r="G77" s="81"/>
    </row>
    <row r="78" spans="3:7" x14ac:dyDescent="0.25">
      <c r="G78" s="81"/>
    </row>
    <row r="79" spans="3:7" x14ac:dyDescent="0.25">
      <c r="G79" s="81"/>
    </row>
    <row r="80" spans="3:7" x14ac:dyDescent="0.25">
      <c r="G80" s="81"/>
    </row>
    <row r="81" spans="7:7" x14ac:dyDescent="0.25">
      <c r="G81" s="81"/>
    </row>
    <row r="82" spans="7:7" x14ac:dyDescent="0.25">
      <c r="G82" s="81"/>
    </row>
    <row r="83" spans="7:7" x14ac:dyDescent="0.25">
      <c r="G83" s="81"/>
    </row>
    <row r="84" spans="7:7" x14ac:dyDescent="0.25">
      <c r="G84" s="81"/>
    </row>
    <row r="85" spans="7:7" x14ac:dyDescent="0.25">
      <c r="G85" s="81"/>
    </row>
    <row r="86" spans="7:7" x14ac:dyDescent="0.25">
      <c r="G86" s="81"/>
    </row>
    <row r="87" spans="7:7" x14ac:dyDescent="0.25">
      <c r="G87" s="81"/>
    </row>
    <row r="88" spans="7:7" x14ac:dyDescent="0.25">
      <c r="G88" s="81"/>
    </row>
    <row r="89" spans="7:7" x14ac:dyDescent="0.25">
      <c r="G89" s="81"/>
    </row>
    <row r="90" spans="7:7" x14ac:dyDescent="0.25">
      <c r="G90" s="81"/>
    </row>
    <row r="91" spans="7:7" x14ac:dyDescent="0.25">
      <c r="G91" s="81"/>
    </row>
    <row r="92" spans="7:7" x14ac:dyDescent="0.25">
      <c r="G92" s="81"/>
    </row>
    <row r="93" spans="7:7" x14ac:dyDescent="0.25">
      <c r="G93" s="81"/>
    </row>
    <row r="94" spans="7:7" x14ac:dyDescent="0.25">
      <c r="G94" s="81"/>
    </row>
    <row r="95" spans="7:7" x14ac:dyDescent="0.25">
      <c r="G95" s="81"/>
    </row>
    <row r="96" spans="7:7" x14ac:dyDescent="0.25">
      <c r="G96" s="81"/>
    </row>
    <row r="97" spans="7:7" x14ac:dyDescent="0.25">
      <c r="G97" s="81"/>
    </row>
    <row r="98" spans="7:7" x14ac:dyDescent="0.25">
      <c r="G98" s="81"/>
    </row>
    <row r="99" spans="7:7" x14ac:dyDescent="0.25">
      <c r="G99" s="81"/>
    </row>
    <row r="100" spans="7:7" x14ac:dyDescent="0.25">
      <c r="G100" s="81"/>
    </row>
    <row r="101" spans="7:7" x14ac:dyDescent="0.25">
      <c r="G101" s="81"/>
    </row>
    <row r="102" spans="7:7" x14ac:dyDescent="0.25">
      <c r="G102" s="81"/>
    </row>
    <row r="103" spans="7:7" x14ac:dyDescent="0.25">
      <c r="G103" s="81"/>
    </row>
    <row r="104" spans="7:7" x14ac:dyDescent="0.25">
      <c r="G104" s="81"/>
    </row>
    <row r="105" spans="7:7" x14ac:dyDescent="0.25">
      <c r="G105" s="81"/>
    </row>
    <row r="106" spans="7:7" x14ac:dyDescent="0.25">
      <c r="G106" s="81"/>
    </row>
    <row r="107" spans="7:7" x14ac:dyDescent="0.25">
      <c r="G107" s="81"/>
    </row>
    <row r="108" spans="7:7" x14ac:dyDescent="0.25">
      <c r="G108" s="81"/>
    </row>
    <row r="109" spans="7:7" x14ac:dyDescent="0.25">
      <c r="G109" s="81"/>
    </row>
    <row r="110" spans="7:7" x14ac:dyDescent="0.25">
      <c r="G110" s="81"/>
    </row>
    <row r="111" spans="7:7" x14ac:dyDescent="0.25">
      <c r="G111" s="81"/>
    </row>
    <row r="112" spans="7:7" x14ac:dyDescent="0.25">
      <c r="G112" s="81"/>
    </row>
    <row r="113" spans="7:7" x14ac:dyDescent="0.25">
      <c r="G113" s="81"/>
    </row>
  </sheetData>
  <customSheetViews>
    <customSheetView guid="{ABCDF07F-E840-493F-953A-14EB7CB491DA}" scale="85" showPageBreaks="1" printArea="1">
      <selection activeCell="D101" sqref="D101"/>
      <rowBreaks count="1" manualBreakCount="1">
        <brk id="50" max="13" man="1"/>
      </rowBreaks>
      <colBreaks count="1" manualBreakCount="1">
        <brk id="12" min="8" max="72" man="1"/>
      </colBreaks>
      <pageMargins left="0.75" right="0.25" top="1" bottom="1" header="0.5" footer="0.5"/>
      <pageSetup scale="60" fitToHeight="2" orientation="landscape" horizontalDpi="300" verticalDpi="300" r:id="rId1"/>
      <headerFooter alignWithMargins="0">
        <oddFooter xml:space="preserve">&amp;RIRA-10
</oddFooter>
      </headerFooter>
    </customSheetView>
    <customSheetView guid="{FD61785C-4840-4664-A63D-F7921ADFFB8F}" scale="85" showPageBreaks="1" printArea="1" topLeftCell="A55">
      <selection activeCell="H103" sqref="H103"/>
      <rowBreaks count="1" manualBreakCount="1">
        <brk id="50" max="13" man="1"/>
      </rowBreaks>
      <colBreaks count="1" manualBreakCount="1">
        <brk id="12" min="8" max="72" man="1"/>
      </colBreaks>
      <pageMargins left="0.75" right="0.25" top="1" bottom="1" header="0.5" footer="0.5"/>
      <pageSetup scale="60" fitToHeight="2" orientation="landscape" horizontalDpi="300" verticalDpi="300" r:id="rId2"/>
      <headerFooter alignWithMargins="0">
        <oddFooter xml:space="preserve">&amp;RIRA-10
</oddFooter>
      </headerFooter>
    </customSheetView>
  </customSheetViews>
  <mergeCells count="4">
    <mergeCell ref="A1:I1"/>
    <mergeCell ref="A2:I2"/>
    <mergeCell ref="A3:I3"/>
    <mergeCell ref="A4:I4"/>
  </mergeCells>
  <pageMargins left="0.75" right="0.25" top="1" bottom="1" header="0.5" footer="0.5"/>
  <pageSetup scale="80" fitToHeight="0" orientation="landscape" r:id="rId3"/>
  <headerFooter alignWithMargins="0">
    <oddFooter>&amp;C&amp;A&amp;RPage &amp;P of &amp;N</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17</vt:i4>
      </vt:variant>
    </vt:vector>
  </HeadingPairs>
  <TitlesOfParts>
    <vt:vector size="43" baseType="lpstr">
      <vt:lpstr>General Instructions</vt:lpstr>
      <vt:lpstr>Cover Page</vt:lpstr>
      <vt:lpstr>Table of Contents</vt:lpstr>
      <vt:lpstr>IRA-1 General Info</vt:lpstr>
      <vt:lpstr>IRA-2 Notice</vt:lpstr>
      <vt:lpstr>IRA-3 Rate Schedules</vt:lpstr>
      <vt:lpstr>IRA-4 Bill Comparisons</vt:lpstr>
      <vt:lpstr>IRA-5 IRA Summary</vt:lpstr>
      <vt:lpstr>IRA-6 Direct Initial Plant</vt:lpstr>
      <vt:lpstr>IRA-7 Direct Current Plant</vt:lpstr>
      <vt:lpstr>IRA-8 Direct Incremental Plant</vt:lpstr>
      <vt:lpstr>IRA-9 Alloc. Initial Plant </vt:lpstr>
      <vt:lpstr>IRA-10 Alloc. Current Plant</vt:lpstr>
      <vt:lpstr>IRA-11 Alloc. Incremental Plant</vt:lpstr>
      <vt:lpstr>IRA-12 Direct Additions Report</vt:lpstr>
      <vt:lpstr>IRA-13 Direct Retire Report</vt:lpstr>
      <vt:lpstr>IRA-14 Alloc Add Report</vt:lpstr>
      <vt:lpstr>IRA-15 Alloc Retire Report</vt:lpstr>
      <vt:lpstr>IRA-16 Direct Additions Detail</vt:lpstr>
      <vt:lpstr>IRA-17 Direct Retirement Detail</vt:lpstr>
      <vt:lpstr>IRA-18 Alloc. Additions Detail</vt:lpstr>
      <vt:lpstr>IRA-19 Alloc. Retire Detail</vt:lpstr>
      <vt:lpstr>IRA- 20 FIT</vt:lpstr>
      <vt:lpstr>IRA- 21 Ad Valorem</vt:lpstr>
      <vt:lpstr>IRA-22 Footnotes</vt:lpstr>
      <vt:lpstr>IRA-23 Signature Page</vt:lpstr>
      <vt:lpstr>'IRA-5 IRA Summary'!Print_Area</vt:lpstr>
      <vt:lpstr>'IRA-7 Direct Current Plant'!Print_Area</vt:lpstr>
      <vt:lpstr>'IRA-8 Direct Incremental Plant'!Print_Area</vt:lpstr>
      <vt:lpstr>'IRA-9 Alloc. Initial Plant '!Print_Area</vt:lpstr>
      <vt:lpstr>'General Instructions'!Print_Titles</vt:lpstr>
      <vt:lpstr>'IRA- 21 Ad Valorem'!Print_Titles</vt:lpstr>
      <vt:lpstr>'IRA-10 Alloc. Current Plant'!Print_Titles</vt:lpstr>
      <vt:lpstr>'IRA-11 Alloc. Incremental Plant'!Print_Titles</vt:lpstr>
      <vt:lpstr>'IRA-16 Direct Additions Detail'!Print_Titles</vt:lpstr>
      <vt:lpstr>'IRA-17 Direct Retirement Detail'!Print_Titles</vt:lpstr>
      <vt:lpstr>'IRA-18 Alloc. Additions Detail'!Print_Titles</vt:lpstr>
      <vt:lpstr>'IRA-19 Alloc. Retire Detail'!Print_Titles</vt:lpstr>
      <vt:lpstr>'IRA-5 IRA Summary'!Print_Titles</vt:lpstr>
      <vt:lpstr>'IRA-6 Direct Initial Plant'!Print_Titles</vt:lpstr>
      <vt:lpstr>'IRA-7 Direct Current Plant'!Print_Titles</vt:lpstr>
      <vt:lpstr>'IRA-8 Direct Incremental Plant'!Print_Titles</vt:lpstr>
      <vt:lpstr>'IRA-9 Alloc. Initial Plant '!Print_Titles</vt:lpstr>
    </vt:vector>
  </TitlesOfParts>
  <Company>TXU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E4HD</dc:creator>
  <cp:lastModifiedBy>Claudia Godoy</cp:lastModifiedBy>
  <cp:lastPrinted>2018-05-15T14:47:24Z</cp:lastPrinted>
  <dcterms:created xsi:type="dcterms:W3CDTF">2004-10-21T21:21:02Z</dcterms:created>
  <dcterms:modified xsi:type="dcterms:W3CDTF">2018-06-06T13:23:42Z</dcterms:modified>
</cp:coreProperties>
</file>